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eachers" sheetId="1" r:id="rId1"/>
  </sheets>
  <definedNames>
    <definedName name="_xlnm._FilterDatabase" localSheetId="0" hidden="1">Teachers!$A$2:$Z$424</definedName>
    <definedName name="_xlnm.Print_Area" localSheetId="0">Teachers!$A$1:$Z$424</definedName>
    <definedName name="_xlnm.Print_Titles" localSheetId="0">Teachers!$1:$2</definedName>
  </definedNames>
  <calcPr calcId="145621" iterate="1" iterateCount="1" calcOnSave="0"/>
</workbook>
</file>

<file path=xl/calcChain.xml><?xml version="1.0" encoding="utf-8"?>
<calcChain xmlns="http://schemas.openxmlformats.org/spreadsheetml/2006/main">
  <c r="M424" i="1" l="1"/>
  <c r="I424" i="1"/>
  <c r="F424" i="1"/>
  <c r="E424" i="1"/>
  <c r="C424" i="1"/>
  <c r="J424" i="1" s="1"/>
  <c r="J423" i="1"/>
  <c r="F423" i="1"/>
  <c r="C423" i="1"/>
  <c r="K422" i="1"/>
  <c r="I422" i="1"/>
  <c r="E422" i="1"/>
  <c r="C422" i="1"/>
  <c r="J422" i="1" s="1"/>
  <c r="J421" i="1"/>
  <c r="F421" i="1"/>
  <c r="C421" i="1"/>
  <c r="AA420" i="1"/>
  <c r="K420" i="1"/>
  <c r="I420" i="1"/>
  <c r="F420" i="1"/>
  <c r="E420" i="1"/>
  <c r="C420" i="1"/>
  <c r="J420" i="1" s="1"/>
  <c r="AA419" i="1"/>
  <c r="Q419" i="1"/>
  <c r="M419" i="1"/>
  <c r="L419" i="1"/>
  <c r="K419" i="1"/>
  <c r="J419" i="1"/>
  <c r="AB419" i="1" s="1"/>
  <c r="I419" i="1"/>
  <c r="C418" i="1"/>
  <c r="AA417" i="1"/>
  <c r="Q417" i="1"/>
  <c r="M417" i="1"/>
  <c r="L417" i="1"/>
  <c r="K417" i="1"/>
  <c r="J417" i="1"/>
  <c r="I417" i="1"/>
  <c r="AA416" i="1"/>
  <c r="Q416" i="1"/>
  <c r="M416" i="1"/>
  <c r="L416" i="1"/>
  <c r="K416" i="1"/>
  <c r="J416" i="1"/>
  <c r="I416" i="1"/>
  <c r="M415" i="1"/>
  <c r="J415" i="1"/>
  <c r="I415" i="1"/>
  <c r="F415" i="1"/>
  <c r="E415" i="1"/>
  <c r="AA415" i="1" s="1"/>
  <c r="AA414" i="1"/>
  <c r="Q414" i="1"/>
  <c r="M414" i="1"/>
  <c r="L414" i="1"/>
  <c r="K414" i="1"/>
  <c r="J414" i="1"/>
  <c r="I414" i="1"/>
  <c r="L413" i="1"/>
  <c r="I413" i="1"/>
  <c r="E413" i="1"/>
  <c r="C413" i="1"/>
  <c r="J413" i="1" s="1"/>
  <c r="C412" i="1"/>
  <c r="L411" i="1"/>
  <c r="I411" i="1"/>
  <c r="F411" i="1"/>
  <c r="E411" i="1"/>
  <c r="C411" i="1"/>
  <c r="J411" i="1" s="1"/>
  <c r="I410" i="1"/>
  <c r="C410" i="1"/>
  <c r="AA409" i="1"/>
  <c r="L409" i="1"/>
  <c r="J409" i="1"/>
  <c r="I409" i="1"/>
  <c r="F409" i="1"/>
  <c r="E409" i="1"/>
  <c r="Q409" i="1" s="1"/>
  <c r="L408" i="1"/>
  <c r="C408" i="1"/>
  <c r="Q407" i="1"/>
  <c r="J407" i="1"/>
  <c r="F407" i="1"/>
  <c r="E407" i="1"/>
  <c r="C407" i="1"/>
  <c r="I407" i="1" s="1"/>
  <c r="AA406" i="1"/>
  <c r="L406" i="1"/>
  <c r="I406" i="1"/>
  <c r="F406" i="1"/>
  <c r="E406" i="1"/>
  <c r="C406" i="1"/>
  <c r="J406" i="1" s="1"/>
  <c r="J405" i="1"/>
  <c r="F405" i="1"/>
  <c r="C405" i="1"/>
  <c r="I405" i="1" s="1"/>
  <c r="L404" i="1"/>
  <c r="I404" i="1"/>
  <c r="C404" i="1"/>
  <c r="Q403" i="1"/>
  <c r="J403" i="1"/>
  <c r="F403" i="1"/>
  <c r="E403" i="1"/>
  <c r="C403" i="1"/>
  <c r="I403" i="1" s="1"/>
  <c r="L402" i="1"/>
  <c r="J402" i="1"/>
  <c r="I402" i="1"/>
  <c r="F402" i="1"/>
  <c r="E402" i="1"/>
  <c r="L401" i="1"/>
  <c r="I401" i="1"/>
  <c r="F401" i="1"/>
  <c r="E401" i="1"/>
  <c r="C401" i="1"/>
  <c r="J401" i="1" s="1"/>
  <c r="C400" i="1"/>
  <c r="AA399" i="1"/>
  <c r="L399" i="1"/>
  <c r="J399" i="1"/>
  <c r="I399" i="1"/>
  <c r="AB399" i="1" s="1"/>
  <c r="F399" i="1"/>
  <c r="E399" i="1"/>
  <c r="Q399" i="1" s="1"/>
  <c r="C398" i="1"/>
  <c r="L397" i="1"/>
  <c r="J397" i="1"/>
  <c r="I397" i="1"/>
  <c r="F397" i="1"/>
  <c r="Q397" i="1" s="1"/>
  <c r="E397" i="1"/>
  <c r="L396" i="1"/>
  <c r="C396" i="1"/>
  <c r="L395" i="1"/>
  <c r="I395" i="1"/>
  <c r="F395" i="1"/>
  <c r="E395" i="1"/>
  <c r="C395" i="1"/>
  <c r="J395" i="1" s="1"/>
  <c r="L394" i="1"/>
  <c r="J394" i="1"/>
  <c r="I394" i="1"/>
  <c r="F394" i="1"/>
  <c r="AA394" i="1" s="1"/>
  <c r="E394" i="1"/>
  <c r="C393" i="1"/>
  <c r="AA392" i="1"/>
  <c r="J392" i="1"/>
  <c r="E392" i="1"/>
  <c r="C392" i="1"/>
  <c r="F392" i="1" s="1"/>
  <c r="C391" i="1"/>
  <c r="L390" i="1"/>
  <c r="I390" i="1"/>
  <c r="F390" i="1"/>
  <c r="E390" i="1"/>
  <c r="C390" i="1"/>
  <c r="J390" i="1" s="1"/>
  <c r="I389" i="1"/>
  <c r="C389" i="1"/>
  <c r="J388" i="1"/>
  <c r="E388" i="1"/>
  <c r="C388" i="1"/>
  <c r="F388" i="1" s="1"/>
  <c r="L387" i="1"/>
  <c r="F387" i="1"/>
  <c r="C387" i="1"/>
  <c r="L386" i="1"/>
  <c r="I386" i="1"/>
  <c r="F386" i="1"/>
  <c r="E386" i="1"/>
  <c r="C386" i="1"/>
  <c r="J386" i="1" s="1"/>
  <c r="C385" i="1"/>
  <c r="AA384" i="1"/>
  <c r="J384" i="1"/>
  <c r="E384" i="1"/>
  <c r="C384" i="1"/>
  <c r="F384" i="1" s="1"/>
  <c r="L383" i="1"/>
  <c r="J383" i="1"/>
  <c r="I383" i="1"/>
  <c r="F383" i="1"/>
  <c r="E383" i="1"/>
  <c r="Q382" i="1"/>
  <c r="J382" i="1"/>
  <c r="F382" i="1"/>
  <c r="E382" i="1"/>
  <c r="C382" i="1"/>
  <c r="I382" i="1" s="1"/>
  <c r="AA381" i="1"/>
  <c r="L381" i="1"/>
  <c r="I381" i="1"/>
  <c r="F381" i="1"/>
  <c r="E381" i="1"/>
  <c r="C381" i="1"/>
  <c r="J381" i="1" s="1"/>
  <c r="J380" i="1"/>
  <c r="F380" i="1"/>
  <c r="C380" i="1"/>
  <c r="I380" i="1" s="1"/>
  <c r="I379" i="1"/>
  <c r="C379" i="1"/>
  <c r="J378" i="1"/>
  <c r="F378" i="1"/>
  <c r="E378" i="1"/>
  <c r="C378" i="1"/>
  <c r="I378" i="1" s="1"/>
  <c r="L377" i="1"/>
  <c r="J377" i="1"/>
  <c r="I377" i="1"/>
  <c r="F377" i="1"/>
  <c r="E377" i="1"/>
  <c r="AA376" i="1"/>
  <c r="L376" i="1"/>
  <c r="J376" i="1"/>
  <c r="I376" i="1"/>
  <c r="F376" i="1"/>
  <c r="E376" i="1"/>
  <c r="L375" i="1"/>
  <c r="I375" i="1"/>
  <c r="F375" i="1"/>
  <c r="E375" i="1"/>
  <c r="C375" i="1"/>
  <c r="J375" i="1" s="1"/>
  <c r="L374" i="1"/>
  <c r="J374" i="1"/>
  <c r="I374" i="1"/>
  <c r="F374" i="1"/>
  <c r="AA374" i="1" s="1"/>
  <c r="E374" i="1"/>
  <c r="C373" i="1"/>
  <c r="L372" i="1"/>
  <c r="I372" i="1"/>
  <c r="E372" i="1"/>
  <c r="C372" i="1"/>
  <c r="J372" i="1" s="1"/>
  <c r="J371" i="1"/>
  <c r="F371" i="1"/>
  <c r="C371" i="1"/>
  <c r="L370" i="1"/>
  <c r="J370" i="1"/>
  <c r="I370" i="1"/>
  <c r="F370" i="1"/>
  <c r="E370" i="1"/>
  <c r="L369" i="1"/>
  <c r="I369" i="1"/>
  <c r="F369" i="1"/>
  <c r="E369" i="1"/>
  <c r="C369" i="1"/>
  <c r="J369" i="1" s="1"/>
  <c r="J368" i="1"/>
  <c r="C368" i="1"/>
  <c r="L367" i="1"/>
  <c r="J367" i="1"/>
  <c r="I367" i="1"/>
  <c r="F367" i="1"/>
  <c r="E367" i="1"/>
  <c r="L366" i="1"/>
  <c r="J366" i="1"/>
  <c r="I366" i="1"/>
  <c r="F366" i="1"/>
  <c r="E366" i="1"/>
  <c r="AA365" i="1"/>
  <c r="L365" i="1"/>
  <c r="J365" i="1"/>
  <c r="I365" i="1"/>
  <c r="F365" i="1"/>
  <c r="E365" i="1"/>
  <c r="L364" i="1"/>
  <c r="I364" i="1"/>
  <c r="E364" i="1"/>
  <c r="C364" i="1"/>
  <c r="J364" i="1" s="1"/>
  <c r="L363" i="1"/>
  <c r="J363" i="1"/>
  <c r="I363" i="1"/>
  <c r="F363" i="1"/>
  <c r="E363" i="1"/>
  <c r="AA363" i="1" s="1"/>
  <c r="J362" i="1"/>
  <c r="F362" i="1"/>
  <c r="C362" i="1"/>
  <c r="L361" i="1"/>
  <c r="I361" i="1"/>
  <c r="F361" i="1"/>
  <c r="E361" i="1"/>
  <c r="C361" i="1"/>
  <c r="J361" i="1" s="1"/>
  <c r="L360" i="1"/>
  <c r="J360" i="1"/>
  <c r="I360" i="1"/>
  <c r="F360" i="1"/>
  <c r="AA360" i="1" s="1"/>
  <c r="E360" i="1"/>
  <c r="L359" i="1"/>
  <c r="J359" i="1"/>
  <c r="I359" i="1"/>
  <c r="F359" i="1"/>
  <c r="AA359" i="1" s="1"/>
  <c r="E359" i="1"/>
  <c r="J358" i="1"/>
  <c r="C358" i="1"/>
  <c r="AA357" i="1"/>
  <c r="L357" i="1"/>
  <c r="J357" i="1"/>
  <c r="I357" i="1"/>
  <c r="F357" i="1"/>
  <c r="E357" i="1"/>
  <c r="L356" i="1"/>
  <c r="I356" i="1"/>
  <c r="E356" i="1"/>
  <c r="C356" i="1"/>
  <c r="J356" i="1" s="1"/>
  <c r="J355" i="1"/>
  <c r="C355" i="1"/>
  <c r="L354" i="1"/>
  <c r="I354" i="1"/>
  <c r="F354" i="1"/>
  <c r="E354" i="1"/>
  <c r="C354" i="1"/>
  <c r="J354" i="1" s="1"/>
  <c r="L353" i="1"/>
  <c r="J353" i="1"/>
  <c r="I353" i="1"/>
  <c r="F353" i="1"/>
  <c r="AA353" i="1" s="1"/>
  <c r="E353" i="1"/>
  <c r="C352" i="1"/>
  <c r="L351" i="1"/>
  <c r="J351" i="1"/>
  <c r="I351" i="1"/>
  <c r="F351" i="1"/>
  <c r="E351" i="1"/>
  <c r="C350" i="1"/>
  <c r="L349" i="1"/>
  <c r="C349" i="1"/>
  <c r="AA348" i="1"/>
  <c r="L348" i="1"/>
  <c r="I348" i="1"/>
  <c r="F348" i="1"/>
  <c r="E348" i="1"/>
  <c r="C348" i="1"/>
  <c r="J348" i="1" s="1"/>
  <c r="J347" i="1"/>
  <c r="I347" i="1"/>
  <c r="F347" i="1"/>
  <c r="C347" i="1"/>
  <c r="L346" i="1"/>
  <c r="C346" i="1"/>
  <c r="L345" i="1"/>
  <c r="J345" i="1"/>
  <c r="C345" i="1"/>
  <c r="AA344" i="1"/>
  <c r="L344" i="1"/>
  <c r="I344" i="1"/>
  <c r="F344" i="1"/>
  <c r="E344" i="1"/>
  <c r="C344" i="1"/>
  <c r="J344" i="1" s="1"/>
  <c r="AA343" i="1"/>
  <c r="L343" i="1"/>
  <c r="J343" i="1"/>
  <c r="I343" i="1"/>
  <c r="AB343" i="1" s="1"/>
  <c r="F343" i="1"/>
  <c r="Q343" i="1" s="1"/>
  <c r="E343" i="1"/>
  <c r="AA342" i="1"/>
  <c r="L342" i="1"/>
  <c r="J342" i="1"/>
  <c r="I342" i="1"/>
  <c r="AB342" i="1" s="1"/>
  <c r="F342" i="1"/>
  <c r="Q342" i="1" s="1"/>
  <c r="E342" i="1"/>
  <c r="J341" i="1"/>
  <c r="I341" i="1"/>
  <c r="F341" i="1"/>
  <c r="C341" i="1"/>
  <c r="C340" i="1"/>
  <c r="L339" i="1"/>
  <c r="C339" i="1"/>
  <c r="AA338" i="1"/>
  <c r="L338" i="1"/>
  <c r="I338" i="1"/>
  <c r="F338" i="1"/>
  <c r="E338" i="1"/>
  <c r="C338" i="1"/>
  <c r="J338" i="1" s="1"/>
  <c r="J337" i="1"/>
  <c r="I337" i="1"/>
  <c r="F337" i="1"/>
  <c r="C337" i="1"/>
  <c r="L336" i="1"/>
  <c r="J336" i="1"/>
  <c r="I336" i="1"/>
  <c r="F336" i="1"/>
  <c r="E336" i="1"/>
  <c r="C335" i="1"/>
  <c r="J334" i="1"/>
  <c r="F334" i="1"/>
  <c r="C334" i="1"/>
  <c r="I334" i="1" s="1"/>
  <c r="L333" i="1"/>
  <c r="I333" i="1"/>
  <c r="F333" i="1"/>
  <c r="AA333" i="1" s="1"/>
  <c r="E333" i="1"/>
  <c r="C333" i="1"/>
  <c r="J333" i="1" s="1"/>
  <c r="C332" i="1"/>
  <c r="L331" i="1"/>
  <c r="J331" i="1"/>
  <c r="C331" i="1"/>
  <c r="J330" i="1"/>
  <c r="F330" i="1"/>
  <c r="C330" i="1"/>
  <c r="I330" i="1" s="1"/>
  <c r="L329" i="1"/>
  <c r="I329" i="1"/>
  <c r="F329" i="1"/>
  <c r="E329" i="1"/>
  <c r="C329" i="1"/>
  <c r="J329" i="1" s="1"/>
  <c r="L328" i="1"/>
  <c r="J328" i="1"/>
  <c r="I328" i="1"/>
  <c r="F328" i="1"/>
  <c r="E328" i="1"/>
  <c r="C327" i="1"/>
  <c r="L326" i="1"/>
  <c r="C326" i="1"/>
  <c r="L325" i="1"/>
  <c r="J325" i="1"/>
  <c r="I325" i="1"/>
  <c r="F325" i="1"/>
  <c r="E325" i="1"/>
  <c r="AA325" i="1" s="1"/>
  <c r="L324" i="1"/>
  <c r="J324" i="1"/>
  <c r="I324" i="1"/>
  <c r="F324" i="1"/>
  <c r="E324" i="1"/>
  <c r="L323" i="1"/>
  <c r="J323" i="1"/>
  <c r="I323" i="1"/>
  <c r="F323" i="1"/>
  <c r="Q323" i="1" s="1"/>
  <c r="E323" i="1"/>
  <c r="L322" i="1"/>
  <c r="J322" i="1"/>
  <c r="I322" i="1"/>
  <c r="F322" i="1"/>
  <c r="E322" i="1"/>
  <c r="J321" i="1"/>
  <c r="F321" i="1"/>
  <c r="C321" i="1"/>
  <c r="I321" i="1" s="1"/>
  <c r="L320" i="1"/>
  <c r="J320" i="1"/>
  <c r="I320" i="1"/>
  <c r="F320" i="1"/>
  <c r="AA320" i="1" s="1"/>
  <c r="E320" i="1"/>
  <c r="L319" i="1"/>
  <c r="I319" i="1"/>
  <c r="F319" i="1"/>
  <c r="E319" i="1"/>
  <c r="C319" i="1"/>
  <c r="J319" i="1" s="1"/>
  <c r="C318" i="1"/>
  <c r="AB317" i="1"/>
  <c r="L317" i="1"/>
  <c r="J317" i="1"/>
  <c r="I317" i="1"/>
  <c r="F317" i="1"/>
  <c r="E317" i="1"/>
  <c r="Q317" i="1" s="1"/>
  <c r="AA316" i="1"/>
  <c r="J316" i="1"/>
  <c r="I316" i="1"/>
  <c r="E316" i="1"/>
  <c r="Q316" i="1" s="1"/>
  <c r="C316" i="1"/>
  <c r="F316" i="1" s="1"/>
  <c r="L315" i="1"/>
  <c r="J315" i="1"/>
  <c r="I315" i="1"/>
  <c r="F315" i="1"/>
  <c r="E315" i="1"/>
  <c r="L314" i="1"/>
  <c r="J314" i="1"/>
  <c r="I314" i="1"/>
  <c r="F314" i="1"/>
  <c r="E314" i="1"/>
  <c r="J313" i="1"/>
  <c r="F313" i="1"/>
  <c r="C313" i="1"/>
  <c r="I313" i="1" s="1"/>
  <c r="L312" i="1"/>
  <c r="I312" i="1"/>
  <c r="F312" i="1"/>
  <c r="E312" i="1"/>
  <c r="C312" i="1"/>
  <c r="J312" i="1" s="1"/>
  <c r="C311" i="1"/>
  <c r="L310" i="1"/>
  <c r="J310" i="1"/>
  <c r="I310" i="1"/>
  <c r="F310" i="1"/>
  <c r="E310" i="1"/>
  <c r="J309" i="1"/>
  <c r="I309" i="1"/>
  <c r="C309" i="1"/>
  <c r="F309" i="1" s="1"/>
  <c r="Q308" i="1"/>
  <c r="J308" i="1"/>
  <c r="F308" i="1"/>
  <c r="E308" i="1"/>
  <c r="AA308" i="1" s="1"/>
  <c r="C308" i="1"/>
  <c r="I308" i="1" s="1"/>
  <c r="L307" i="1"/>
  <c r="I307" i="1"/>
  <c r="F307" i="1"/>
  <c r="E307" i="1"/>
  <c r="C307" i="1"/>
  <c r="J307" i="1" s="1"/>
  <c r="L306" i="1"/>
  <c r="J306" i="1"/>
  <c r="I306" i="1"/>
  <c r="F306" i="1"/>
  <c r="E306" i="1"/>
  <c r="C305" i="1"/>
  <c r="J304" i="1"/>
  <c r="I304" i="1"/>
  <c r="C304" i="1"/>
  <c r="F304" i="1" s="1"/>
  <c r="Q303" i="1"/>
  <c r="J303" i="1"/>
  <c r="F303" i="1"/>
  <c r="E303" i="1"/>
  <c r="AA303" i="1" s="1"/>
  <c r="C303" i="1"/>
  <c r="I303" i="1" s="1"/>
  <c r="L302" i="1"/>
  <c r="I302" i="1"/>
  <c r="F302" i="1"/>
  <c r="E302" i="1"/>
  <c r="C302" i="1"/>
  <c r="J302" i="1" s="1"/>
  <c r="L301" i="1"/>
  <c r="J301" i="1"/>
  <c r="I301" i="1"/>
  <c r="F301" i="1"/>
  <c r="E301" i="1"/>
  <c r="L300" i="1"/>
  <c r="J300" i="1"/>
  <c r="I300" i="1"/>
  <c r="F300" i="1"/>
  <c r="E300" i="1"/>
  <c r="J299" i="1"/>
  <c r="C299" i="1"/>
  <c r="L298" i="1"/>
  <c r="J298" i="1"/>
  <c r="AB298" i="1" s="1"/>
  <c r="I298" i="1"/>
  <c r="F298" i="1"/>
  <c r="E298" i="1"/>
  <c r="Q298" i="1" s="1"/>
  <c r="AA297" i="1"/>
  <c r="L297" i="1"/>
  <c r="J297" i="1"/>
  <c r="I297" i="1"/>
  <c r="AB297" i="1" s="1"/>
  <c r="F297" i="1"/>
  <c r="E297" i="1"/>
  <c r="Q297" i="1" s="1"/>
  <c r="L296" i="1"/>
  <c r="C296" i="1"/>
  <c r="L295" i="1"/>
  <c r="I295" i="1"/>
  <c r="F295" i="1"/>
  <c r="E295" i="1"/>
  <c r="C295" i="1"/>
  <c r="J295" i="1" s="1"/>
  <c r="I294" i="1"/>
  <c r="F294" i="1"/>
  <c r="C294" i="1"/>
  <c r="L294" i="1" s="1"/>
  <c r="J293" i="1"/>
  <c r="C293" i="1"/>
  <c r="L292" i="1"/>
  <c r="C292" i="1"/>
  <c r="L291" i="1"/>
  <c r="I291" i="1"/>
  <c r="F291" i="1"/>
  <c r="E291" i="1"/>
  <c r="C291" i="1"/>
  <c r="J291" i="1" s="1"/>
  <c r="L290" i="1"/>
  <c r="J290" i="1"/>
  <c r="I290" i="1"/>
  <c r="F290" i="1"/>
  <c r="E290" i="1"/>
  <c r="I289" i="1"/>
  <c r="F289" i="1"/>
  <c r="C289" i="1"/>
  <c r="L289" i="1" s="1"/>
  <c r="J288" i="1"/>
  <c r="C288" i="1"/>
  <c r="L287" i="1"/>
  <c r="J287" i="1"/>
  <c r="I287" i="1"/>
  <c r="F287" i="1"/>
  <c r="E287" i="1"/>
  <c r="L286" i="1"/>
  <c r="J286" i="1"/>
  <c r="E286" i="1"/>
  <c r="C286" i="1"/>
  <c r="L285" i="1"/>
  <c r="I285" i="1"/>
  <c r="F285" i="1"/>
  <c r="E285" i="1"/>
  <c r="C285" i="1"/>
  <c r="J285" i="1" s="1"/>
  <c r="I284" i="1"/>
  <c r="F284" i="1"/>
  <c r="C284" i="1"/>
  <c r="L284" i="1" s="1"/>
  <c r="J283" i="1"/>
  <c r="I283" i="1"/>
  <c r="C283" i="1"/>
  <c r="L282" i="1"/>
  <c r="J282" i="1"/>
  <c r="C282" i="1"/>
  <c r="L281" i="1"/>
  <c r="J281" i="1"/>
  <c r="I281" i="1"/>
  <c r="F281" i="1"/>
  <c r="E281" i="1"/>
  <c r="L280" i="1"/>
  <c r="I280" i="1"/>
  <c r="F280" i="1"/>
  <c r="E280" i="1"/>
  <c r="C280" i="1"/>
  <c r="J280" i="1" s="1"/>
  <c r="I279" i="1"/>
  <c r="F279" i="1"/>
  <c r="C279" i="1"/>
  <c r="L279" i="1" s="1"/>
  <c r="C278" i="1"/>
  <c r="L277" i="1"/>
  <c r="J277" i="1"/>
  <c r="E277" i="1"/>
  <c r="C277" i="1"/>
  <c r="L276" i="1"/>
  <c r="I276" i="1"/>
  <c r="F276" i="1"/>
  <c r="E276" i="1"/>
  <c r="C276" i="1"/>
  <c r="J276" i="1" s="1"/>
  <c r="I275" i="1"/>
  <c r="F275" i="1"/>
  <c r="C275" i="1"/>
  <c r="L275" i="1" s="1"/>
  <c r="J274" i="1"/>
  <c r="I274" i="1"/>
  <c r="C274" i="1"/>
  <c r="AA273" i="1"/>
  <c r="Q273" i="1"/>
  <c r="L273" i="1"/>
  <c r="J273" i="1"/>
  <c r="AB273" i="1" s="1"/>
  <c r="I273" i="1"/>
  <c r="AA272" i="1"/>
  <c r="Q272" i="1"/>
  <c r="L272" i="1"/>
  <c r="J272" i="1"/>
  <c r="I272" i="1"/>
  <c r="AB272" i="1" s="1"/>
  <c r="AA271" i="1"/>
  <c r="Q271" i="1"/>
  <c r="L271" i="1"/>
  <c r="J271" i="1"/>
  <c r="AB271" i="1" s="1"/>
  <c r="I271" i="1"/>
  <c r="AA270" i="1"/>
  <c r="Q270" i="1"/>
  <c r="L270" i="1"/>
  <c r="J270" i="1"/>
  <c r="I270" i="1"/>
  <c r="AA269" i="1"/>
  <c r="Q269" i="1"/>
  <c r="L269" i="1"/>
  <c r="J269" i="1"/>
  <c r="AB269" i="1" s="1"/>
  <c r="I269" i="1"/>
  <c r="AA268" i="1"/>
  <c r="Q268" i="1"/>
  <c r="L268" i="1"/>
  <c r="J268" i="1"/>
  <c r="I268" i="1"/>
  <c r="AA267" i="1"/>
  <c r="Q267" i="1"/>
  <c r="L267" i="1"/>
  <c r="J267" i="1"/>
  <c r="AB267" i="1" s="1"/>
  <c r="I267" i="1"/>
  <c r="AA266" i="1"/>
  <c r="Q266" i="1"/>
  <c r="L266" i="1"/>
  <c r="J266" i="1"/>
  <c r="I266" i="1"/>
  <c r="AA265" i="1"/>
  <c r="Q265" i="1"/>
  <c r="L265" i="1"/>
  <c r="J265" i="1"/>
  <c r="AB265" i="1" s="1"/>
  <c r="I265" i="1"/>
  <c r="AA264" i="1"/>
  <c r="Q264" i="1"/>
  <c r="L264" i="1"/>
  <c r="J264" i="1"/>
  <c r="I264" i="1"/>
  <c r="AB264" i="1" s="1"/>
  <c r="AA263" i="1"/>
  <c r="Q263" i="1"/>
  <c r="L263" i="1"/>
  <c r="J263" i="1"/>
  <c r="AB263" i="1" s="1"/>
  <c r="I263" i="1"/>
  <c r="AA262" i="1"/>
  <c r="Q262" i="1"/>
  <c r="L262" i="1"/>
  <c r="J262" i="1"/>
  <c r="I262" i="1"/>
  <c r="AA261" i="1"/>
  <c r="Q261" i="1"/>
  <c r="L261" i="1"/>
  <c r="J261" i="1"/>
  <c r="AB261" i="1" s="1"/>
  <c r="I261" i="1"/>
  <c r="AA260" i="1"/>
  <c r="Q260" i="1"/>
  <c r="L260" i="1"/>
  <c r="J260" i="1"/>
  <c r="I260" i="1"/>
  <c r="AA259" i="1"/>
  <c r="Q259" i="1"/>
  <c r="L259" i="1"/>
  <c r="J259" i="1"/>
  <c r="AB259" i="1" s="1"/>
  <c r="I259" i="1"/>
  <c r="AA258" i="1"/>
  <c r="Q258" i="1"/>
  <c r="L258" i="1"/>
  <c r="J258" i="1"/>
  <c r="I258" i="1"/>
  <c r="AA257" i="1"/>
  <c r="Q257" i="1"/>
  <c r="L257" i="1"/>
  <c r="J257" i="1"/>
  <c r="AB257" i="1" s="1"/>
  <c r="I257" i="1"/>
  <c r="AA256" i="1"/>
  <c r="Q256" i="1"/>
  <c r="L256" i="1"/>
  <c r="J256" i="1"/>
  <c r="I256" i="1"/>
  <c r="AB256" i="1" s="1"/>
  <c r="AA255" i="1"/>
  <c r="Q255" i="1"/>
  <c r="L255" i="1"/>
  <c r="J255" i="1"/>
  <c r="AB255" i="1" s="1"/>
  <c r="I255" i="1"/>
  <c r="AA254" i="1"/>
  <c r="Q254" i="1"/>
  <c r="L254" i="1"/>
  <c r="J254" i="1"/>
  <c r="I254" i="1"/>
  <c r="AA253" i="1"/>
  <c r="Q253" i="1"/>
  <c r="L253" i="1"/>
  <c r="J253" i="1"/>
  <c r="AB253" i="1" s="1"/>
  <c r="I253" i="1"/>
  <c r="AA252" i="1"/>
  <c r="Q252" i="1"/>
  <c r="L252" i="1"/>
  <c r="J252" i="1"/>
  <c r="I252" i="1"/>
  <c r="AA251" i="1"/>
  <c r="Q251" i="1"/>
  <c r="L251" i="1"/>
  <c r="J251" i="1"/>
  <c r="AB251" i="1" s="1"/>
  <c r="I251" i="1"/>
  <c r="AA250" i="1"/>
  <c r="Q250" i="1"/>
  <c r="L250" i="1"/>
  <c r="J250" i="1"/>
  <c r="I250" i="1"/>
  <c r="AA249" i="1"/>
  <c r="Q249" i="1"/>
  <c r="L249" i="1"/>
  <c r="J249" i="1"/>
  <c r="AB249" i="1" s="1"/>
  <c r="I249" i="1"/>
  <c r="AA248" i="1"/>
  <c r="Q248" i="1"/>
  <c r="L248" i="1"/>
  <c r="J248" i="1"/>
  <c r="I248" i="1"/>
  <c r="AB248" i="1" s="1"/>
  <c r="AA247" i="1"/>
  <c r="Q247" i="1"/>
  <c r="L247" i="1"/>
  <c r="J247" i="1"/>
  <c r="AB247" i="1" s="1"/>
  <c r="I247" i="1"/>
  <c r="AA246" i="1"/>
  <c r="Q246" i="1"/>
  <c r="L246" i="1"/>
  <c r="J246" i="1"/>
  <c r="I246" i="1"/>
  <c r="AA245" i="1"/>
  <c r="Q245" i="1"/>
  <c r="L245" i="1"/>
  <c r="J245" i="1"/>
  <c r="AB245" i="1" s="1"/>
  <c r="I245" i="1"/>
  <c r="AA244" i="1"/>
  <c r="Q244" i="1"/>
  <c r="L244" i="1"/>
  <c r="J244" i="1"/>
  <c r="I244" i="1"/>
  <c r="AA243" i="1"/>
  <c r="Q243" i="1"/>
  <c r="L243" i="1"/>
  <c r="J243" i="1"/>
  <c r="AB243" i="1" s="1"/>
  <c r="I243" i="1"/>
  <c r="AA242" i="1"/>
  <c r="Q242" i="1"/>
  <c r="L242" i="1"/>
  <c r="J242" i="1"/>
  <c r="I242" i="1"/>
  <c r="AA241" i="1"/>
  <c r="Q241" i="1"/>
  <c r="L241" i="1"/>
  <c r="J241" i="1"/>
  <c r="AB241" i="1" s="1"/>
  <c r="I241" i="1"/>
  <c r="AA240" i="1"/>
  <c r="Q240" i="1"/>
  <c r="L240" i="1"/>
  <c r="J240" i="1"/>
  <c r="I240" i="1"/>
  <c r="AB240" i="1" s="1"/>
  <c r="AA239" i="1"/>
  <c r="Q239" i="1"/>
  <c r="L239" i="1"/>
  <c r="J239" i="1"/>
  <c r="AB239" i="1" s="1"/>
  <c r="I239" i="1"/>
  <c r="AA238" i="1"/>
  <c r="Q238" i="1"/>
  <c r="L238" i="1"/>
  <c r="J238" i="1"/>
  <c r="I238" i="1"/>
  <c r="AA237" i="1"/>
  <c r="Q237" i="1"/>
  <c r="L237" i="1"/>
  <c r="J237" i="1"/>
  <c r="AB237" i="1" s="1"/>
  <c r="I237" i="1"/>
  <c r="AA236" i="1"/>
  <c r="Q236" i="1"/>
  <c r="L236" i="1"/>
  <c r="J236" i="1"/>
  <c r="I236" i="1"/>
  <c r="AA235" i="1"/>
  <c r="Q235" i="1"/>
  <c r="L235" i="1"/>
  <c r="J235" i="1"/>
  <c r="AB235" i="1" s="1"/>
  <c r="I235" i="1"/>
  <c r="AA234" i="1"/>
  <c r="Q234" i="1"/>
  <c r="L234" i="1"/>
  <c r="J234" i="1"/>
  <c r="I234" i="1"/>
  <c r="AA233" i="1"/>
  <c r="Q233" i="1"/>
  <c r="L233" i="1"/>
  <c r="J233" i="1"/>
  <c r="AB233" i="1" s="1"/>
  <c r="I233" i="1"/>
  <c r="AA232" i="1"/>
  <c r="Q232" i="1"/>
  <c r="L232" i="1"/>
  <c r="J232" i="1"/>
  <c r="I232" i="1"/>
  <c r="AB232" i="1" s="1"/>
  <c r="AA231" i="1"/>
  <c r="Q231" i="1"/>
  <c r="L231" i="1"/>
  <c r="J231" i="1"/>
  <c r="AB231" i="1" s="1"/>
  <c r="I231" i="1"/>
  <c r="AA230" i="1"/>
  <c r="Q230" i="1"/>
  <c r="L230" i="1"/>
  <c r="J230" i="1"/>
  <c r="I230" i="1"/>
  <c r="AA229" i="1"/>
  <c r="Q229" i="1"/>
  <c r="L229" i="1"/>
  <c r="J229" i="1"/>
  <c r="AB229" i="1" s="1"/>
  <c r="I229" i="1"/>
  <c r="AA228" i="1"/>
  <c r="Q228" i="1"/>
  <c r="L228" i="1"/>
  <c r="J228" i="1"/>
  <c r="I228" i="1"/>
  <c r="AA227" i="1"/>
  <c r="Q227" i="1"/>
  <c r="L227" i="1"/>
  <c r="J227" i="1"/>
  <c r="AB227" i="1" s="1"/>
  <c r="I227" i="1"/>
  <c r="AA226" i="1"/>
  <c r="Q226" i="1"/>
  <c r="L226" i="1"/>
  <c r="J226" i="1"/>
  <c r="I226" i="1"/>
  <c r="AA225" i="1"/>
  <c r="Q225" i="1"/>
  <c r="L225" i="1"/>
  <c r="J225" i="1"/>
  <c r="AB225" i="1" s="1"/>
  <c r="I225" i="1"/>
  <c r="AA224" i="1"/>
  <c r="Q224" i="1"/>
  <c r="L224" i="1"/>
  <c r="J224" i="1"/>
  <c r="I224" i="1"/>
  <c r="AB224" i="1" s="1"/>
  <c r="AA223" i="1"/>
  <c r="Q223" i="1"/>
  <c r="L223" i="1"/>
  <c r="J223" i="1"/>
  <c r="AB223" i="1" s="1"/>
  <c r="I223" i="1"/>
  <c r="AA222" i="1"/>
  <c r="Q222" i="1"/>
  <c r="L222" i="1"/>
  <c r="J222" i="1"/>
  <c r="I222" i="1"/>
  <c r="AA221" i="1"/>
  <c r="Q221" i="1"/>
  <c r="L221" i="1"/>
  <c r="J221" i="1"/>
  <c r="AB221" i="1" s="1"/>
  <c r="I221" i="1"/>
  <c r="AA220" i="1"/>
  <c r="Q220" i="1"/>
  <c r="L220" i="1"/>
  <c r="J220" i="1"/>
  <c r="I220" i="1"/>
  <c r="L219" i="1"/>
  <c r="J219" i="1"/>
  <c r="I219" i="1"/>
  <c r="F219" i="1"/>
  <c r="E219" i="1"/>
  <c r="AA218" i="1"/>
  <c r="Q218" i="1"/>
  <c r="L218" i="1"/>
  <c r="J218" i="1"/>
  <c r="AB218" i="1" s="1"/>
  <c r="I218" i="1"/>
  <c r="AA217" i="1"/>
  <c r="Q217" i="1"/>
  <c r="L217" i="1"/>
  <c r="J217" i="1"/>
  <c r="I217" i="1"/>
  <c r="AA216" i="1"/>
  <c r="Q216" i="1"/>
  <c r="L216" i="1"/>
  <c r="J216" i="1"/>
  <c r="AB216" i="1" s="1"/>
  <c r="I216" i="1"/>
  <c r="AA215" i="1"/>
  <c r="Q215" i="1"/>
  <c r="L215" i="1"/>
  <c r="J215" i="1"/>
  <c r="I215" i="1"/>
  <c r="AA214" i="1"/>
  <c r="Q214" i="1"/>
  <c r="L214" i="1"/>
  <c r="J214" i="1"/>
  <c r="AB214" i="1" s="1"/>
  <c r="I214" i="1"/>
  <c r="AA213" i="1"/>
  <c r="Q213" i="1"/>
  <c r="L213" i="1"/>
  <c r="J213" i="1"/>
  <c r="I213" i="1"/>
  <c r="AA212" i="1"/>
  <c r="Q212" i="1"/>
  <c r="L212" i="1"/>
  <c r="J212" i="1"/>
  <c r="AB212" i="1" s="1"/>
  <c r="I212" i="1"/>
  <c r="AA211" i="1"/>
  <c r="Q211" i="1"/>
  <c r="L211" i="1"/>
  <c r="J211" i="1"/>
  <c r="I211" i="1"/>
  <c r="AB211" i="1" s="1"/>
  <c r="AA210" i="1"/>
  <c r="Q210" i="1"/>
  <c r="L210" i="1"/>
  <c r="J210" i="1"/>
  <c r="AB210" i="1" s="1"/>
  <c r="I210" i="1"/>
  <c r="AA209" i="1"/>
  <c r="Q209" i="1"/>
  <c r="L209" i="1"/>
  <c r="J209" i="1"/>
  <c r="I209" i="1"/>
  <c r="AA208" i="1"/>
  <c r="Q208" i="1"/>
  <c r="L208" i="1"/>
  <c r="J208" i="1"/>
  <c r="AB208" i="1" s="1"/>
  <c r="I208" i="1"/>
  <c r="AA207" i="1"/>
  <c r="Q207" i="1"/>
  <c r="L207" i="1"/>
  <c r="J207" i="1"/>
  <c r="I207" i="1"/>
  <c r="AA206" i="1"/>
  <c r="Q206" i="1"/>
  <c r="L206" i="1"/>
  <c r="J206" i="1"/>
  <c r="AB206" i="1" s="1"/>
  <c r="I206" i="1"/>
  <c r="AA205" i="1"/>
  <c r="Q205" i="1"/>
  <c r="L205" i="1"/>
  <c r="J205" i="1"/>
  <c r="I205" i="1"/>
  <c r="AA204" i="1"/>
  <c r="Q204" i="1"/>
  <c r="L204" i="1"/>
  <c r="J204" i="1"/>
  <c r="AB204" i="1" s="1"/>
  <c r="I204" i="1"/>
  <c r="AA203" i="1"/>
  <c r="Q203" i="1"/>
  <c r="L203" i="1"/>
  <c r="J203" i="1"/>
  <c r="I203" i="1"/>
  <c r="AB203" i="1" s="1"/>
  <c r="AA202" i="1"/>
  <c r="Q202" i="1"/>
  <c r="L202" i="1"/>
  <c r="J202" i="1"/>
  <c r="AB202" i="1" s="1"/>
  <c r="I202" i="1"/>
  <c r="AA201" i="1"/>
  <c r="Q201" i="1"/>
  <c r="L201" i="1"/>
  <c r="J201" i="1"/>
  <c r="I201" i="1"/>
  <c r="AA200" i="1"/>
  <c r="Q200" i="1"/>
  <c r="L200" i="1"/>
  <c r="J200" i="1"/>
  <c r="AB200" i="1" s="1"/>
  <c r="I200" i="1"/>
  <c r="AA199" i="1"/>
  <c r="Q199" i="1"/>
  <c r="L199" i="1"/>
  <c r="J199" i="1"/>
  <c r="I199" i="1"/>
  <c r="AA198" i="1"/>
  <c r="Q198" i="1"/>
  <c r="L198" i="1"/>
  <c r="J198" i="1"/>
  <c r="AB198" i="1" s="1"/>
  <c r="I198" i="1"/>
  <c r="AA197" i="1"/>
  <c r="Q197" i="1"/>
  <c r="L197" i="1"/>
  <c r="J197" i="1"/>
  <c r="I197" i="1"/>
  <c r="AA196" i="1"/>
  <c r="Q196" i="1"/>
  <c r="L196" i="1"/>
  <c r="J196" i="1"/>
  <c r="AB196" i="1" s="1"/>
  <c r="I196" i="1"/>
  <c r="AA195" i="1"/>
  <c r="Q195" i="1"/>
  <c r="L195" i="1"/>
  <c r="J195" i="1"/>
  <c r="I195" i="1"/>
  <c r="AB195" i="1" s="1"/>
  <c r="AA194" i="1"/>
  <c r="Q194" i="1"/>
  <c r="L194" i="1"/>
  <c r="J194" i="1"/>
  <c r="AB194" i="1" s="1"/>
  <c r="I194" i="1"/>
  <c r="AA193" i="1"/>
  <c r="Q193" i="1"/>
  <c r="L193" i="1"/>
  <c r="J193" i="1"/>
  <c r="I193" i="1"/>
  <c r="AA192" i="1"/>
  <c r="Q192" i="1"/>
  <c r="L192" i="1"/>
  <c r="J192" i="1"/>
  <c r="AB192" i="1" s="1"/>
  <c r="I192" i="1"/>
  <c r="AA191" i="1"/>
  <c r="Q191" i="1"/>
  <c r="L191" i="1"/>
  <c r="J191" i="1"/>
  <c r="I191" i="1"/>
  <c r="AA190" i="1"/>
  <c r="Q190" i="1"/>
  <c r="L190" i="1"/>
  <c r="J190" i="1"/>
  <c r="AB190" i="1" s="1"/>
  <c r="I190" i="1"/>
  <c r="AA189" i="1"/>
  <c r="Q189" i="1"/>
  <c r="L189" i="1"/>
  <c r="J189" i="1"/>
  <c r="I189" i="1"/>
  <c r="AA188" i="1"/>
  <c r="Q188" i="1"/>
  <c r="L188" i="1"/>
  <c r="J188" i="1"/>
  <c r="AB188" i="1" s="1"/>
  <c r="I188" i="1"/>
  <c r="AA187" i="1"/>
  <c r="Q187" i="1"/>
  <c r="L187" i="1"/>
  <c r="J187" i="1"/>
  <c r="I187" i="1"/>
  <c r="AB187" i="1" s="1"/>
  <c r="AA186" i="1"/>
  <c r="Q186" i="1"/>
  <c r="L186" i="1"/>
  <c r="J186" i="1"/>
  <c r="AB186" i="1" s="1"/>
  <c r="I186" i="1"/>
  <c r="AA185" i="1"/>
  <c r="Q185" i="1"/>
  <c r="L185" i="1"/>
  <c r="J185" i="1"/>
  <c r="I185" i="1"/>
  <c r="AA184" i="1"/>
  <c r="Q184" i="1"/>
  <c r="L184" i="1"/>
  <c r="J184" i="1"/>
  <c r="AB184" i="1" s="1"/>
  <c r="I184" i="1"/>
  <c r="AA183" i="1"/>
  <c r="Q183" i="1"/>
  <c r="L183" i="1"/>
  <c r="J183" i="1"/>
  <c r="I183" i="1"/>
  <c r="AA182" i="1"/>
  <c r="Q182" i="1"/>
  <c r="L182" i="1"/>
  <c r="J182" i="1"/>
  <c r="AB182" i="1" s="1"/>
  <c r="I182" i="1"/>
  <c r="AA181" i="1"/>
  <c r="Q181" i="1"/>
  <c r="L181" i="1"/>
  <c r="J181" i="1"/>
  <c r="I181" i="1"/>
  <c r="AA180" i="1"/>
  <c r="Q180" i="1"/>
  <c r="L180" i="1"/>
  <c r="J180" i="1"/>
  <c r="AB180" i="1" s="1"/>
  <c r="I180" i="1"/>
  <c r="AA179" i="1"/>
  <c r="Q179" i="1"/>
  <c r="L179" i="1"/>
  <c r="J179" i="1"/>
  <c r="AB179" i="1" s="1"/>
  <c r="I179" i="1"/>
  <c r="AA178" i="1"/>
  <c r="Q178" i="1"/>
  <c r="L178" i="1"/>
  <c r="J178" i="1"/>
  <c r="AB178" i="1" s="1"/>
  <c r="I178" i="1"/>
  <c r="AA177" i="1"/>
  <c r="Q177" i="1"/>
  <c r="L177" i="1"/>
  <c r="J177" i="1"/>
  <c r="AB177" i="1" s="1"/>
  <c r="I177" i="1"/>
  <c r="AA176" i="1"/>
  <c r="Q176" i="1"/>
  <c r="L176" i="1"/>
  <c r="J176" i="1"/>
  <c r="AB176" i="1" s="1"/>
  <c r="I176" i="1"/>
  <c r="AA175" i="1"/>
  <c r="Q175" i="1"/>
  <c r="L175" i="1"/>
  <c r="J175" i="1"/>
  <c r="AB175" i="1" s="1"/>
  <c r="I175" i="1"/>
  <c r="AA174" i="1"/>
  <c r="Q174" i="1"/>
  <c r="L174" i="1"/>
  <c r="J174" i="1"/>
  <c r="AB174" i="1" s="1"/>
  <c r="I174" i="1"/>
  <c r="AA173" i="1"/>
  <c r="Q173" i="1"/>
  <c r="L173" i="1"/>
  <c r="J173" i="1"/>
  <c r="AB173" i="1" s="1"/>
  <c r="I173" i="1"/>
  <c r="AA172" i="1"/>
  <c r="Q172" i="1"/>
  <c r="L172" i="1"/>
  <c r="J172" i="1"/>
  <c r="AB172" i="1" s="1"/>
  <c r="I172" i="1"/>
  <c r="AA171" i="1"/>
  <c r="Q171" i="1"/>
  <c r="L171" i="1"/>
  <c r="J171" i="1"/>
  <c r="AB171" i="1" s="1"/>
  <c r="I171" i="1"/>
  <c r="AA170" i="1"/>
  <c r="Q170" i="1"/>
  <c r="L170" i="1"/>
  <c r="J170" i="1"/>
  <c r="AB170" i="1" s="1"/>
  <c r="I170" i="1"/>
  <c r="AA169" i="1"/>
  <c r="Q169" i="1"/>
  <c r="L169" i="1"/>
  <c r="J169" i="1"/>
  <c r="AB169" i="1" s="1"/>
  <c r="I169" i="1"/>
  <c r="AA168" i="1"/>
  <c r="Q168" i="1"/>
  <c r="L168" i="1"/>
  <c r="J168" i="1"/>
  <c r="AB168" i="1" s="1"/>
  <c r="I168" i="1"/>
  <c r="AA167" i="1"/>
  <c r="Q167" i="1"/>
  <c r="L167" i="1"/>
  <c r="J167" i="1"/>
  <c r="AB167" i="1" s="1"/>
  <c r="I167" i="1"/>
  <c r="AA166" i="1"/>
  <c r="Q166" i="1"/>
  <c r="L166" i="1"/>
  <c r="J166" i="1"/>
  <c r="AB166" i="1" s="1"/>
  <c r="I166" i="1"/>
  <c r="AA165" i="1"/>
  <c r="Q165" i="1"/>
  <c r="L165" i="1"/>
  <c r="J165" i="1"/>
  <c r="AB165" i="1" s="1"/>
  <c r="I165" i="1"/>
  <c r="AA164" i="1"/>
  <c r="Q164" i="1"/>
  <c r="L164" i="1"/>
  <c r="J164" i="1"/>
  <c r="AB164" i="1" s="1"/>
  <c r="I164" i="1"/>
  <c r="AA163" i="1"/>
  <c r="Q163" i="1"/>
  <c r="L163" i="1"/>
  <c r="J163" i="1"/>
  <c r="AB163" i="1" s="1"/>
  <c r="I163" i="1"/>
  <c r="AA162" i="1"/>
  <c r="Q162" i="1"/>
  <c r="L162" i="1"/>
  <c r="J162" i="1"/>
  <c r="AB162" i="1" s="1"/>
  <c r="I162" i="1"/>
  <c r="AA161" i="1"/>
  <c r="Q161" i="1"/>
  <c r="L161" i="1"/>
  <c r="J161" i="1"/>
  <c r="AB161" i="1" s="1"/>
  <c r="I161" i="1"/>
  <c r="AA160" i="1"/>
  <c r="Q160" i="1"/>
  <c r="L160" i="1"/>
  <c r="J160" i="1"/>
  <c r="AB160" i="1" s="1"/>
  <c r="I160" i="1"/>
  <c r="AA159" i="1"/>
  <c r="Q159" i="1"/>
  <c r="L159" i="1"/>
  <c r="J159" i="1"/>
  <c r="AB159" i="1" s="1"/>
  <c r="I159" i="1"/>
  <c r="AA158" i="1"/>
  <c r="Q158" i="1"/>
  <c r="L158" i="1"/>
  <c r="J158" i="1"/>
  <c r="AB158" i="1" s="1"/>
  <c r="I158" i="1"/>
  <c r="AA157" i="1"/>
  <c r="Q157" i="1"/>
  <c r="L157" i="1"/>
  <c r="J157" i="1"/>
  <c r="AB157" i="1" s="1"/>
  <c r="I157" i="1"/>
  <c r="AA156" i="1"/>
  <c r="Q156" i="1"/>
  <c r="L156" i="1"/>
  <c r="J156" i="1"/>
  <c r="AB156" i="1" s="1"/>
  <c r="I156" i="1"/>
  <c r="AA155" i="1"/>
  <c r="Q155" i="1"/>
  <c r="L155" i="1"/>
  <c r="J155" i="1"/>
  <c r="AB155" i="1" s="1"/>
  <c r="I155" i="1"/>
  <c r="AA154" i="1"/>
  <c r="Q154" i="1"/>
  <c r="L154" i="1"/>
  <c r="J154" i="1"/>
  <c r="AB154" i="1" s="1"/>
  <c r="I154" i="1"/>
  <c r="AA153" i="1"/>
  <c r="Q153" i="1"/>
  <c r="L153" i="1"/>
  <c r="J153" i="1"/>
  <c r="AB153" i="1" s="1"/>
  <c r="I153" i="1"/>
  <c r="AA152" i="1"/>
  <c r="Q152" i="1"/>
  <c r="L152" i="1"/>
  <c r="J152" i="1"/>
  <c r="AB152" i="1" s="1"/>
  <c r="I152" i="1"/>
  <c r="AA151" i="1"/>
  <c r="Q151" i="1"/>
  <c r="L151" i="1"/>
  <c r="J151" i="1"/>
  <c r="AB151" i="1" s="1"/>
  <c r="I151" i="1"/>
  <c r="AA150" i="1"/>
  <c r="Q150" i="1"/>
  <c r="L150" i="1"/>
  <c r="J150" i="1"/>
  <c r="AB150" i="1" s="1"/>
  <c r="I150" i="1"/>
  <c r="AA149" i="1"/>
  <c r="Q149" i="1"/>
  <c r="L149" i="1"/>
  <c r="J149" i="1"/>
  <c r="AB149" i="1" s="1"/>
  <c r="I149" i="1"/>
  <c r="AA148" i="1"/>
  <c r="Q148" i="1"/>
  <c r="L148" i="1"/>
  <c r="J148" i="1"/>
  <c r="AB148" i="1" s="1"/>
  <c r="I148" i="1"/>
  <c r="AA147" i="1"/>
  <c r="Q147" i="1"/>
  <c r="L147" i="1"/>
  <c r="J147" i="1"/>
  <c r="AB147" i="1" s="1"/>
  <c r="I147" i="1"/>
  <c r="AA146" i="1"/>
  <c r="Q146" i="1"/>
  <c r="L146" i="1"/>
  <c r="J146" i="1"/>
  <c r="AB146" i="1" s="1"/>
  <c r="I146" i="1"/>
  <c r="AA145" i="1"/>
  <c r="Q145" i="1"/>
  <c r="L145" i="1"/>
  <c r="J145" i="1"/>
  <c r="AB145" i="1" s="1"/>
  <c r="I145" i="1"/>
  <c r="AA144" i="1"/>
  <c r="Q144" i="1"/>
  <c r="L144" i="1"/>
  <c r="J144" i="1"/>
  <c r="AB144" i="1" s="1"/>
  <c r="I144" i="1"/>
  <c r="AA143" i="1"/>
  <c r="Q143" i="1"/>
  <c r="L143" i="1"/>
  <c r="J143" i="1"/>
  <c r="AB143" i="1" s="1"/>
  <c r="I143" i="1"/>
  <c r="AA142" i="1"/>
  <c r="Q142" i="1"/>
  <c r="L142" i="1"/>
  <c r="J142" i="1"/>
  <c r="AB142" i="1" s="1"/>
  <c r="I142" i="1"/>
  <c r="AA141" i="1"/>
  <c r="Q141" i="1"/>
  <c r="L141" i="1"/>
  <c r="J141" i="1"/>
  <c r="AB141" i="1" s="1"/>
  <c r="I141" i="1"/>
  <c r="AA140" i="1"/>
  <c r="Q140" i="1"/>
  <c r="L140" i="1"/>
  <c r="J140" i="1"/>
  <c r="AB140" i="1" s="1"/>
  <c r="I140" i="1"/>
  <c r="AA139" i="1"/>
  <c r="Q139" i="1"/>
  <c r="L139" i="1"/>
  <c r="J139" i="1"/>
  <c r="AB139" i="1" s="1"/>
  <c r="I139" i="1"/>
  <c r="AA138" i="1"/>
  <c r="Q138" i="1"/>
  <c r="L138" i="1"/>
  <c r="J138" i="1"/>
  <c r="AB138" i="1" s="1"/>
  <c r="I138" i="1"/>
  <c r="AA137" i="1"/>
  <c r="Q137" i="1"/>
  <c r="L137" i="1"/>
  <c r="J137" i="1"/>
  <c r="AB137" i="1" s="1"/>
  <c r="I137" i="1"/>
  <c r="AA136" i="1"/>
  <c r="Q136" i="1"/>
  <c r="L136" i="1"/>
  <c r="J136" i="1"/>
  <c r="AB136" i="1" s="1"/>
  <c r="I136" i="1"/>
  <c r="AA135" i="1"/>
  <c r="Q135" i="1"/>
  <c r="L135" i="1"/>
  <c r="J135" i="1"/>
  <c r="AB135" i="1" s="1"/>
  <c r="I135" i="1"/>
  <c r="AA134" i="1"/>
  <c r="Q134" i="1"/>
  <c r="L134" i="1"/>
  <c r="J134" i="1"/>
  <c r="AB134" i="1" s="1"/>
  <c r="I134" i="1"/>
  <c r="AA133" i="1"/>
  <c r="Q133" i="1"/>
  <c r="L133" i="1"/>
  <c r="J133" i="1"/>
  <c r="AB133" i="1" s="1"/>
  <c r="I133" i="1"/>
  <c r="AA132" i="1"/>
  <c r="Q132" i="1"/>
  <c r="L132" i="1"/>
  <c r="J132" i="1"/>
  <c r="AB132" i="1" s="1"/>
  <c r="I132" i="1"/>
  <c r="AA131" i="1"/>
  <c r="Q131" i="1"/>
  <c r="L131" i="1"/>
  <c r="J131" i="1"/>
  <c r="AB131" i="1" s="1"/>
  <c r="I131" i="1"/>
  <c r="AA130" i="1"/>
  <c r="Q130" i="1"/>
  <c r="L130" i="1"/>
  <c r="J130" i="1"/>
  <c r="AB130" i="1" s="1"/>
  <c r="I130" i="1"/>
  <c r="AA129" i="1"/>
  <c r="Q129" i="1"/>
  <c r="L129" i="1"/>
  <c r="J129" i="1"/>
  <c r="AB129" i="1" s="1"/>
  <c r="I129" i="1"/>
  <c r="AA128" i="1"/>
  <c r="Q128" i="1"/>
  <c r="L128" i="1"/>
  <c r="J128" i="1"/>
  <c r="AB128" i="1" s="1"/>
  <c r="I128" i="1"/>
  <c r="AA127" i="1"/>
  <c r="Q127" i="1"/>
  <c r="L127" i="1"/>
  <c r="J127" i="1"/>
  <c r="AB127" i="1" s="1"/>
  <c r="I127" i="1"/>
  <c r="AA126" i="1"/>
  <c r="Q126" i="1"/>
  <c r="L126" i="1"/>
  <c r="J126" i="1"/>
  <c r="AB126" i="1" s="1"/>
  <c r="I126" i="1"/>
  <c r="AA125" i="1"/>
  <c r="Q125" i="1"/>
  <c r="L125" i="1"/>
  <c r="J125" i="1"/>
  <c r="AB125" i="1" s="1"/>
  <c r="I125" i="1"/>
  <c r="AA124" i="1"/>
  <c r="Q124" i="1"/>
  <c r="L124" i="1"/>
  <c r="J124" i="1"/>
  <c r="AB124" i="1" s="1"/>
  <c r="I124" i="1"/>
  <c r="AA123" i="1"/>
  <c r="Q123" i="1"/>
  <c r="L123" i="1"/>
  <c r="J123" i="1"/>
  <c r="AB123" i="1" s="1"/>
  <c r="I123" i="1"/>
  <c r="AA122" i="1"/>
  <c r="Q122" i="1"/>
  <c r="L122" i="1"/>
  <c r="J122" i="1"/>
  <c r="AB122" i="1" s="1"/>
  <c r="I122" i="1"/>
  <c r="AA121" i="1"/>
  <c r="Q121" i="1"/>
  <c r="L121" i="1"/>
  <c r="J121" i="1"/>
  <c r="AB121" i="1" s="1"/>
  <c r="I121" i="1"/>
  <c r="AA120" i="1"/>
  <c r="Q120" i="1"/>
  <c r="L120" i="1"/>
  <c r="J120" i="1"/>
  <c r="AB120" i="1" s="1"/>
  <c r="I120" i="1"/>
  <c r="AA119" i="1"/>
  <c r="Q119" i="1"/>
  <c r="L119" i="1"/>
  <c r="J119" i="1"/>
  <c r="AB119" i="1" s="1"/>
  <c r="I119" i="1"/>
  <c r="AA118" i="1"/>
  <c r="Q118" i="1"/>
  <c r="L118" i="1"/>
  <c r="J118" i="1"/>
  <c r="AB118" i="1" s="1"/>
  <c r="I118" i="1"/>
  <c r="AA117" i="1"/>
  <c r="Q117" i="1"/>
  <c r="L117" i="1"/>
  <c r="J117" i="1"/>
  <c r="AB117" i="1" s="1"/>
  <c r="I117" i="1"/>
  <c r="AA116" i="1"/>
  <c r="Q116" i="1"/>
  <c r="L116" i="1"/>
  <c r="J116" i="1"/>
  <c r="AB116" i="1" s="1"/>
  <c r="I116" i="1"/>
  <c r="AA115" i="1"/>
  <c r="Q115" i="1"/>
  <c r="L115" i="1"/>
  <c r="J115" i="1"/>
  <c r="AB115" i="1" s="1"/>
  <c r="I115" i="1"/>
  <c r="AA114" i="1"/>
  <c r="Q114" i="1"/>
  <c r="L114" i="1"/>
  <c r="J114" i="1"/>
  <c r="AB114" i="1" s="1"/>
  <c r="I114" i="1"/>
  <c r="AA113" i="1"/>
  <c r="Q113" i="1"/>
  <c r="L113" i="1"/>
  <c r="J113" i="1"/>
  <c r="AB113" i="1" s="1"/>
  <c r="I113" i="1"/>
  <c r="AA112" i="1"/>
  <c r="Q112" i="1"/>
  <c r="L112" i="1"/>
  <c r="J112" i="1"/>
  <c r="AB112" i="1" s="1"/>
  <c r="I112" i="1"/>
  <c r="AA111" i="1"/>
  <c r="Q111" i="1"/>
  <c r="L111" i="1"/>
  <c r="J111" i="1"/>
  <c r="AB111" i="1" s="1"/>
  <c r="I111" i="1"/>
  <c r="AA110" i="1"/>
  <c r="Q110" i="1"/>
  <c r="L110" i="1"/>
  <c r="J110" i="1"/>
  <c r="AB110" i="1" s="1"/>
  <c r="I110" i="1"/>
  <c r="AA109" i="1"/>
  <c r="Q109" i="1"/>
  <c r="L109" i="1"/>
  <c r="J109" i="1"/>
  <c r="AB109" i="1" s="1"/>
  <c r="I109" i="1"/>
  <c r="AA108" i="1"/>
  <c r="Q108" i="1"/>
  <c r="L108" i="1"/>
  <c r="J108" i="1"/>
  <c r="AB108" i="1" s="1"/>
  <c r="I108" i="1"/>
  <c r="AA107" i="1"/>
  <c r="Q107" i="1"/>
  <c r="L107" i="1"/>
  <c r="J107" i="1"/>
  <c r="AB107" i="1" s="1"/>
  <c r="I107" i="1"/>
  <c r="AA106" i="1"/>
  <c r="Q106" i="1"/>
  <c r="L106" i="1"/>
  <c r="J106" i="1"/>
  <c r="AB106" i="1" s="1"/>
  <c r="I106" i="1"/>
  <c r="AA105" i="1"/>
  <c r="Q105" i="1"/>
  <c r="L105" i="1"/>
  <c r="J105" i="1"/>
  <c r="AB105" i="1" s="1"/>
  <c r="I105" i="1"/>
  <c r="AA104" i="1"/>
  <c r="Q104" i="1"/>
  <c r="L104" i="1"/>
  <c r="J104" i="1"/>
  <c r="AB104" i="1" s="1"/>
  <c r="I104" i="1"/>
  <c r="AA103" i="1"/>
  <c r="Q103" i="1"/>
  <c r="L103" i="1"/>
  <c r="J103" i="1"/>
  <c r="AB103" i="1" s="1"/>
  <c r="I103" i="1"/>
  <c r="AA102" i="1"/>
  <c r="Q102" i="1"/>
  <c r="L102" i="1"/>
  <c r="J102" i="1"/>
  <c r="AB102" i="1" s="1"/>
  <c r="I102" i="1"/>
  <c r="AA101" i="1"/>
  <c r="Q101" i="1"/>
  <c r="L101" i="1"/>
  <c r="J101" i="1"/>
  <c r="AB101" i="1" s="1"/>
  <c r="I101" i="1"/>
  <c r="AA100" i="1"/>
  <c r="Q100" i="1"/>
  <c r="L100" i="1"/>
  <c r="J100" i="1"/>
  <c r="AB100" i="1" s="1"/>
  <c r="I100" i="1"/>
  <c r="AA99" i="1"/>
  <c r="Q99" i="1"/>
  <c r="L99" i="1"/>
  <c r="J99" i="1"/>
  <c r="AB99" i="1" s="1"/>
  <c r="I99" i="1"/>
  <c r="AA98" i="1"/>
  <c r="Q98" i="1"/>
  <c r="L98" i="1"/>
  <c r="J98" i="1"/>
  <c r="AB98" i="1" s="1"/>
  <c r="I98" i="1"/>
  <c r="AA97" i="1"/>
  <c r="Q97" i="1"/>
  <c r="L97" i="1"/>
  <c r="J97" i="1"/>
  <c r="AB97" i="1" s="1"/>
  <c r="I97" i="1"/>
  <c r="AA96" i="1"/>
  <c r="Q96" i="1"/>
  <c r="L96" i="1"/>
  <c r="J96" i="1"/>
  <c r="AB96" i="1" s="1"/>
  <c r="I96" i="1"/>
  <c r="AA95" i="1"/>
  <c r="Q95" i="1"/>
  <c r="L95" i="1"/>
  <c r="J95" i="1"/>
  <c r="AB95" i="1" s="1"/>
  <c r="I95" i="1"/>
  <c r="AA94" i="1"/>
  <c r="Q94" i="1"/>
  <c r="L94" i="1"/>
  <c r="J94" i="1"/>
  <c r="AB94" i="1" s="1"/>
  <c r="I94" i="1"/>
  <c r="AA93" i="1"/>
  <c r="Q93" i="1"/>
  <c r="L93" i="1"/>
  <c r="J93" i="1"/>
  <c r="AB93" i="1" s="1"/>
  <c r="I93" i="1"/>
  <c r="AA92" i="1"/>
  <c r="Q92" i="1"/>
  <c r="L92" i="1"/>
  <c r="J92" i="1"/>
  <c r="AB92" i="1" s="1"/>
  <c r="I92" i="1"/>
  <c r="AA91" i="1"/>
  <c r="Q91" i="1"/>
  <c r="L91" i="1"/>
  <c r="J91" i="1"/>
  <c r="AB91" i="1" s="1"/>
  <c r="I91" i="1"/>
  <c r="AA90" i="1"/>
  <c r="Q90" i="1"/>
  <c r="L90" i="1"/>
  <c r="J90" i="1"/>
  <c r="AB90" i="1" s="1"/>
  <c r="I90" i="1"/>
  <c r="AA89" i="1"/>
  <c r="Q89" i="1"/>
  <c r="L89" i="1"/>
  <c r="J89" i="1"/>
  <c r="AB89" i="1" s="1"/>
  <c r="I89" i="1"/>
  <c r="AA88" i="1"/>
  <c r="Q88" i="1"/>
  <c r="L88" i="1"/>
  <c r="J88" i="1"/>
  <c r="AB88" i="1" s="1"/>
  <c r="I88" i="1"/>
  <c r="AA87" i="1"/>
  <c r="Q87" i="1"/>
  <c r="L87" i="1"/>
  <c r="J87" i="1"/>
  <c r="AB87" i="1" s="1"/>
  <c r="I87" i="1"/>
  <c r="AA86" i="1"/>
  <c r="Q86" i="1"/>
  <c r="L86" i="1"/>
  <c r="J86" i="1"/>
  <c r="AB86" i="1" s="1"/>
  <c r="I86" i="1"/>
  <c r="AA85" i="1"/>
  <c r="Q85" i="1"/>
  <c r="L85" i="1"/>
  <c r="J85" i="1"/>
  <c r="AB85" i="1" s="1"/>
  <c r="I85" i="1"/>
  <c r="AA84" i="1"/>
  <c r="Q84" i="1"/>
  <c r="L84" i="1"/>
  <c r="J84" i="1"/>
  <c r="AB84" i="1" s="1"/>
  <c r="I84" i="1"/>
  <c r="AA83" i="1"/>
  <c r="Q83" i="1"/>
  <c r="L83" i="1"/>
  <c r="J83" i="1"/>
  <c r="AB83" i="1" s="1"/>
  <c r="I83" i="1"/>
  <c r="AA82" i="1"/>
  <c r="Q82" i="1"/>
  <c r="L82" i="1"/>
  <c r="J82" i="1"/>
  <c r="AB82" i="1" s="1"/>
  <c r="I82" i="1"/>
  <c r="AA81" i="1"/>
  <c r="Q81" i="1"/>
  <c r="L81" i="1"/>
  <c r="J81" i="1"/>
  <c r="AB81" i="1" s="1"/>
  <c r="I81" i="1"/>
  <c r="AA80" i="1"/>
  <c r="Q80" i="1"/>
  <c r="L80" i="1"/>
  <c r="J80" i="1"/>
  <c r="AB80" i="1" s="1"/>
  <c r="I80" i="1"/>
  <c r="AA79" i="1"/>
  <c r="Q79" i="1"/>
  <c r="L79" i="1"/>
  <c r="J79" i="1"/>
  <c r="AB79" i="1" s="1"/>
  <c r="I79" i="1"/>
  <c r="AA78" i="1"/>
  <c r="Q78" i="1"/>
  <c r="L78" i="1"/>
  <c r="J78" i="1"/>
  <c r="AB78" i="1" s="1"/>
  <c r="I78" i="1"/>
  <c r="AA77" i="1"/>
  <c r="Q77" i="1"/>
  <c r="L77" i="1"/>
  <c r="J77" i="1"/>
  <c r="AB77" i="1" s="1"/>
  <c r="I77" i="1"/>
  <c r="AA76" i="1"/>
  <c r="Q76" i="1"/>
  <c r="L76" i="1"/>
  <c r="J76" i="1"/>
  <c r="AB76" i="1" s="1"/>
  <c r="I76" i="1"/>
  <c r="AA75" i="1"/>
  <c r="Q75" i="1"/>
  <c r="L75" i="1"/>
  <c r="J75" i="1"/>
  <c r="AB75" i="1" s="1"/>
  <c r="I75" i="1"/>
  <c r="L74" i="1"/>
  <c r="J74" i="1"/>
  <c r="I74" i="1"/>
  <c r="F74" i="1"/>
  <c r="E74" i="1"/>
  <c r="AA74" i="1" s="1"/>
  <c r="AA73" i="1"/>
  <c r="Q73" i="1"/>
  <c r="L73" i="1"/>
  <c r="J73" i="1"/>
  <c r="AB73" i="1" s="1"/>
  <c r="I73" i="1"/>
  <c r="AA72" i="1"/>
  <c r="Q72" i="1"/>
  <c r="L72" i="1"/>
  <c r="J72" i="1"/>
  <c r="I72" i="1"/>
  <c r="AB72" i="1" s="1"/>
  <c r="AA71" i="1"/>
  <c r="Q71" i="1"/>
  <c r="L71" i="1"/>
  <c r="J71" i="1"/>
  <c r="AB71" i="1" s="1"/>
  <c r="I71" i="1"/>
  <c r="AA70" i="1"/>
  <c r="Q70" i="1"/>
  <c r="L70" i="1"/>
  <c r="J70" i="1"/>
  <c r="I70" i="1"/>
  <c r="AB70" i="1" s="1"/>
  <c r="AA69" i="1"/>
  <c r="Q69" i="1"/>
  <c r="L69" i="1"/>
  <c r="J69" i="1"/>
  <c r="AB69" i="1" s="1"/>
  <c r="I69" i="1"/>
  <c r="AA68" i="1"/>
  <c r="Q68" i="1"/>
  <c r="L68" i="1"/>
  <c r="J68" i="1"/>
  <c r="I68" i="1"/>
  <c r="AB68" i="1" s="1"/>
  <c r="AA67" i="1"/>
  <c r="Q67" i="1"/>
  <c r="L67" i="1"/>
  <c r="J67" i="1"/>
  <c r="AB67" i="1" s="1"/>
  <c r="I67" i="1"/>
  <c r="AA66" i="1"/>
  <c r="Q66" i="1"/>
  <c r="L66" i="1"/>
  <c r="J66" i="1"/>
  <c r="I66" i="1"/>
  <c r="AB66" i="1" s="1"/>
  <c r="AA65" i="1"/>
  <c r="Q65" i="1"/>
  <c r="L65" i="1"/>
  <c r="J65" i="1"/>
  <c r="AB65" i="1" s="1"/>
  <c r="I65" i="1"/>
  <c r="AA64" i="1"/>
  <c r="Q64" i="1"/>
  <c r="L64" i="1"/>
  <c r="J64" i="1"/>
  <c r="I64" i="1"/>
  <c r="AB64" i="1" s="1"/>
  <c r="AA63" i="1"/>
  <c r="Q63" i="1"/>
  <c r="L63" i="1"/>
  <c r="J63" i="1"/>
  <c r="AB63" i="1" s="1"/>
  <c r="I63" i="1"/>
  <c r="AA62" i="1"/>
  <c r="Q62" i="1"/>
  <c r="L62" i="1"/>
  <c r="J62" i="1"/>
  <c r="I62" i="1"/>
  <c r="AB62" i="1" s="1"/>
  <c r="AA61" i="1"/>
  <c r="Q61" i="1"/>
  <c r="L61" i="1"/>
  <c r="J61" i="1"/>
  <c r="AB61" i="1" s="1"/>
  <c r="I61" i="1"/>
  <c r="AA60" i="1"/>
  <c r="Q60" i="1"/>
  <c r="L60" i="1"/>
  <c r="J60" i="1"/>
  <c r="I60" i="1"/>
  <c r="AB60" i="1" s="1"/>
  <c r="AA59" i="1"/>
  <c r="Q59" i="1"/>
  <c r="L59" i="1"/>
  <c r="J59" i="1"/>
  <c r="AB59" i="1" s="1"/>
  <c r="I59" i="1"/>
  <c r="AA58" i="1"/>
  <c r="Q58" i="1"/>
  <c r="L58" i="1"/>
  <c r="J58" i="1"/>
  <c r="I58" i="1"/>
  <c r="AB58" i="1" s="1"/>
  <c r="AA57" i="1"/>
  <c r="Q57" i="1"/>
  <c r="L57" i="1"/>
  <c r="J57" i="1"/>
  <c r="AB57" i="1" s="1"/>
  <c r="I57" i="1"/>
  <c r="AA56" i="1"/>
  <c r="Q56" i="1"/>
  <c r="L56" i="1"/>
  <c r="J56" i="1"/>
  <c r="I56" i="1"/>
  <c r="AB56" i="1" s="1"/>
  <c r="AA55" i="1"/>
  <c r="Q55" i="1"/>
  <c r="L55" i="1"/>
  <c r="J55" i="1"/>
  <c r="AB55" i="1" s="1"/>
  <c r="I55" i="1"/>
  <c r="AA54" i="1"/>
  <c r="Q54" i="1"/>
  <c r="L54" i="1"/>
  <c r="J54" i="1"/>
  <c r="I54" i="1"/>
  <c r="AB54" i="1" s="1"/>
  <c r="AA53" i="1"/>
  <c r="Q53" i="1"/>
  <c r="L53" i="1"/>
  <c r="J53" i="1"/>
  <c r="AB53" i="1" s="1"/>
  <c r="I53" i="1"/>
  <c r="AA52" i="1"/>
  <c r="Q52" i="1"/>
  <c r="L52" i="1"/>
  <c r="J52" i="1"/>
  <c r="I52" i="1"/>
  <c r="AB52" i="1" s="1"/>
  <c r="AA51" i="1"/>
  <c r="Q51" i="1"/>
  <c r="L51" i="1"/>
  <c r="J51" i="1"/>
  <c r="AB51" i="1" s="1"/>
  <c r="I51" i="1"/>
  <c r="AA50" i="1"/>
  <c r="L50" i="1"/>
  <c r="J50" i="1"/>
  <c r="I50" i="1"/>
  <c r="F50" i="1"/>
  <c r="Q50" i="1" s="1"/>
  <c r="E50" i="1"/>
  <c r="AA49" i="1"/>
  <c r="L49" i="1"/>
  <c r="J49" i="1"/>
  <c r="I49" i="1"/>
  <c r="F49" i="1"/>
  <c r="Q49" i="1" s="1"/>
  <c r="E49" i="1"/>
  <c r="AA48" i="1"/>
  <c r="Q48" i="1"/>
  <c r="L48" i="1"/>
  <c r="J48" i="1"/>
  <c r="I48" i="1"/>
  <c r="AB48" i="1" s="1"/>
  <c r="AA47" i="1"/>
  <c r="Q47" i="1"/>
  <c r="L47" i="1"/>
  <c r="J47" i="1"/>
  <c r="AB47" i="1" s="1"/>
  <c r="I47" i="1"/>
  <c r="AA46" i="1"/>
  <c r="Q46" i="1"/>
  <c r="L46" i="1"/>
  <c r="J46" i="1"/>
  <c r="I46" i="1"/>
  <c r="AB46" i="1" s="1"/>
  <c r="AA45" i="1"/>
  <c r="Q45" i="1"/>
  <c r="L45" i="1"/>
  <c r="J45" i="1"/>
  <c r="AB45" i="1" s="1"/>
  <c r="I45" i="1"/>
  <c r="AA44" i="1"/>
  <c r="Q44" i="1"/>
  <c r="L44" i="1"/>
  <c r="J44" i="1"/>
  <c r="I44" i="1"/>
  <c r="AB44" i="1" s="1"/>
  <c r="AA43" i="1"/>
  <c r="Q43" i="1"/>
  <c r="L43" i="1"/>
  <c r="J43" i="1"/>
  <c r="AB43" i="1" s="1"/>
  <c r="I43" i="1"/>
  <c r="J42" i="1"/>
  <c r="I42" i="1"/>
  <c r="F42" i="1"/>
  <c r="C42" i="1"/>
  <c r="C41" i="1"/>
  <c r="F41" i="1" s="1"/>
  <c r="L40" i="1"/>
  <c r="J40" i="1"/>
  <c r="I40" i="1"/>
  <c r="F40" i="1"/>
  <c r="E40" i="1"/>
  <c r="AA40" i="1" s="1"/>
  <c r="J39" i="1"/>
  <c r="F39" i="1"/>
  <c r="C39" i="1"/>
  <c r="I39" i="1" s="1"/>
  <c r="L38" i="1"/>
  <c r="I38" i="1"/>
  <c r="F38" i="1"/>
  <c r="E38" i="1"/>
  <c r="C38" i="1"/>
  <c r="J38" i="1" s="1"/>
  <c r="C37" i="1"/>
  <c r="AA36" i="1"/>
  <c r="Q36" i="1"/>
  <c r="L36" i="1"/>
  <c r="J36" i="1"/>
  <c r="I36" i="1"/>
  <c r="AB36" i="1" s="1"/>
  <c r="AA35" i="1"/>
  <c r="Q35" i="1"/>
  <c r="L35" i="1"/>
  <c r="J35" i="1"/>
  <c r="I35" i="1"/>
  <c r="AA34" i="1"/>
  <c r="Q34" i="1"/>
  <c r="L34" i="1"/>
  <c r="J34" i="1"/>
  <c r="AB34" i="1" s="1"/>
  <c r="I34" i="1"/>
  <c r="AA33" i="1"/>
  <c r="Q33" i="1"/>
  <c r="L33" i="1"/>
  <c r="J33" i="1"/>
  <c r="I33" i="1"/>
  <c r="AA32" i="1"/>
  <c r="L32" i="1"/>
  <c r="J32" i="1"/>
  <c r="I32" i="1"/>
  <c r="AB32" i="1" s="1"/>
  <c r="F32" i="1"/>
  <c r="E32" i="1"/>
  <c r="Q32" i="1" s="1"/>
  <c r="L31" i="1"/>
  <c r="J31" i="1"/>
  <c r="I31" i="1"/>
  <c r="F31" i="1"/>
  <c r="E31" i="1"/>
  <c r="Q31" i="1" s="1"/>
  <c r="J30" i="1"/>
  <c r="C30" i="1"/>
  <c r="F30" i="1" s="1"/>
  <c r="AA29" i="1"/>
  <c r="Q29" i="1"/>
  <c r="L29" i="1"/>
  <c r="J29" i="1"/>
  <c r="AB29" i="1" s="1"/>
  <c r="I29" i="1"/>
  <c r="AA28" i="1"/>
  <c r="Q28" i="1"/>
  <c r="L28" i="1"/>
  <c r="J28" i="1"/>
  <c r="I28" i="1"/>
  <c r="AB28" i="1" s="1"/>
  <c r="AA27" i="1"/>
  <c r="Q27" i="1"/>
  <c r="L27" i="1"/>
  <c r="J27" i="1"/>
  <c r="AB27" i="1" s="1"/>
  <c r="I27" i="1"/>
  <c r="AA26" i="1"/>
  <c r="Q26" i="1"/>
  <c r="L26" i="1"/>
  <c r="J26" i="1"/>
  <c r="I26" i="1"/>
  <c r="AB26" i="1" s="1"/>
  <c r="AA25" i="1"/>
  <c r="Q25" i="1"/>
  <c r="L25" i="1"/>
  <c r="J25" i="1"/>
  <c r="AB25" i="1" s="1"/>
  <c r="I25" i="1"/>
  <c r="AA24" i="1"/>
  <c r="Q24" i="1"/>
  <c r="L24" i="1"/>
  <c r="J24" i="1"/>
  <c r="I24" i="1"/>
  <c r="AB24" i="1" s="1"/>
  <c r="AA23" i="1"/>
  <c r="Q23" i="1"/>
  <c r="L23" i="1"/>
  <c r="J23" i="1"/>
  <c r="AB23" i="1" s="1"/>
  <c r="I23" i="1"/>
  <c r="L22" i="1"/>
  <c r="J22" i="1"/>
  <c r="I22" i="1"/>
  <c r="F22" i="1"/>
  <c r="E22" i="1"/>
  <c r="C21" i="1"/>
  <c r="J20" i="1"/>
  <c r="C20" i="1"/>
  <c r="F20" i="1" s="1"/>
  <c r="J19" i="1"/>
  <c r="F19" i="1"/>
  <c r="C19" i="1"/>
  <c r="I19" i="1" s="1"/>
  <c r="L18" i="1"/>
  <c r="J18" i="1"/>
  <c r="I18" i="1"/>
  <c r="F18" i="1"/>
  <c r="AA18" i="1" s="1"/>
  <c r="E18" i="1"/>
  <c r="L17" i="1"/>
  <c r="J17" i="1"/>
  <c r="I17" i="1"/>
  <c r="F17" i="1"/>
  <c r="E17" i="1"/>
  <c r="L16" i="1"/>
  <c r="J16" i="1"/>
  <c r="I16" i="1"/>
  <c r="F16" i="1"/>
  <c r="E16" i="1"/>
  <c r="L15" i="1"/>
  <c r="I15" i="1"/>
  <c r="F15" i="1"/>
  <c r="AA15" i="1" s="1"/>
  <c r="E15" i="1"/>
  <c r="C15" i="1"/>
  <c r="J15" i="1" s="1"/>
  <c r="AA14" i="1"/>
  <c r="L14" i="1"/>
  <c r="J14" i="1"/>
  <c r="I14" i="1"/>
  <c r="F14" i="1"/>
  <c r="Q14" i="1" s="1"/>
  <c r="E14" i="1"/>
  <c r="J13" i="1"/>
  <c r="I13" i="1"/>
  <c r="F13" i="1"/>
  <c r="C13" i="1"/>
  <c r="C12" i="1"/>
  <c r="F12" i="1" s="1"/>
  <c r="L11" i="1"/>
  <c r="J11" i="1"/>
  <c r="I11" i="1"/>
  <c r="F11" i="1"/>
  <c r="E11" i="1"/>
  <c r="AA11" i="1" s="1"/>
  <c r="AA10" i="1"/>
  <c r="Q10" i="1"/>
  <c r="L10" i="1"/>
  <c r="J10" i="1"/>
  <c r="AB10" i="1" s="1"/>
  <c r="I10" i="1"/>
  <c r="AA9" i="1"/>
  <c r="Q9" i="1"/>
  <c r="L9" i="1"/>
  <c r="J9" i="1"/>
  <c r="I9" i="1"/>
  <c r="AB9" i="1" s="1"/>
  <c r="AA8" i="1"/>
  <c r="Q8" i="1"/>
  <c r="L8" i="1"/>
  <c r="J8" i="1"/>
  <c r="AB8" i="1" s="1"/>
  <c r="I8" i="1"/>
  <c r="AA7" i="1"/>
  <c r="Q7" i="1"/>
  <c r="L7" i="1"/>
  <c r="J7" i="1"/>
  <c r="I7" i="1"/>
  <c r="AB7" i="1" s="1"/>
  <c r="AA6" i="1"/>
  <c r="Q6" i="1"/>
  <c r="L6" i="1"/>
  <c r="J6" i="1"/>
  <c r="AB6" i="1" s="1"/>
  <c r="I6" i="1"/>
  <c r="AA5" i="1"/>
  <c r="Q5" i="1"/>
  <c r="L5" i="1"/>
  <c r="J5" i="1"/>
  <c r="I5" i="1"/>
  <c r="AB5" i="1" s="1"/>
  <c r="AA4" i="1"/>
  <c r="Q4" i="1"/>
  <c r="L4" i="1"/>
  <c r="J4" i="1"/>
  <c r="AB4" i="1" s="1"/>
  <c r="I4" i="1"/>
  <c r="AA3" i="1"/>
  <c r="Q3" i="1"/>
  <c r="L3" i="1"/>
  <c r="J3" i="1"/>
  <c r="I3" i="1"/>
  <c r="AB3" i="1" s="1"/>
  <c r="AB49" i="1" l="1"/>
  <c r="AB14" i="1"/>
  <c r="AB50" i="1"/>
  <c r="L12" i="1"/>
  <c r="Q18" i="1"/>
  <c r="L21" i="1"/>
  <c r="E21" i="1"/>
  <c r="Q22" i="1"/>
  <c r="AB22" i="1" s="1"/>
  <c r="L37" i="1"/>
  <c r="E37" i="1"/>
  <c r="Q38" i="1"/>
  <c r="AB38" i="1" s="1"/>
  <c r="L41" i="1"/>
  <c r="AA219" i="1"/>
  <c r="Q219" i="1"/>
  <c r="AA277" i="1"/>
  <c r="F278" i="1"/>
  <c r="L278" i="1"/>
  <c r="E278" i="1"/>
  <c r="AA281" i="1"/>
  <c r="AA286" i="1"/>
  <c r="Q286" i="1"/>
  <c r="AA287" i="1"/>
  <c r="Q287" i="1"/>
  <c r="AB291" i="1"/>
  <c r="AA291" i="1"/>
  <c r="Q291" i="1"/>
  <c r="AA307" i="1"/>
  <c r="Q307" i="1"/>
  <c r="AB307" i="1" s="1"/>
  <c r="L311" i="1"/>
  <c r="E311" i="1"/>
  <c r="J311" i="1"/>
  <c r="I311" i="1"/>
  <c r="AA315" i="1"/>
  <c r="AB315" i="1"/>
  <c r="Q320" i="1"/>
  <c r="Q336" i="1"/>
  <c r="AB336" i="1" s="1"/>
  <c r="Q356" i="1"/>
  <c r="AA356" i="1"/>
  <c r="Q369" i="1"/>
  <c r="AB369" i="1" s="1"/>
  <c r="AA369" i="1"/>
  <c r="AA378" i="1"/>
  <c r="AB378" i="1"/>
  <c r="Q378" i="1"/>
  <c r="Q388" i="1"/>
  <c r="AA388" i="1"/>
  <c r="E12" i="1"/>
  <c r="AB16" i="1"/>
  <c r="Q17" i="1"/>
  <c r="AB17" i="1" s="1"/>
  <c r="L20" i="1"/>
  <c r="F21" i="1"/>
  <c r="AA22" i="1"/>
  <c r="L30" i="1"/>
  <c r="AA31" i="1"/>
  <c r="AB35" i="1"/>
  <c r="F37" i="1"/>
  <c r="AA38" i="1"/>
  <c r="E41" i="1"/>
  <c r="Q74" i="1"/>
  <c r="AB185" i="1"/>
  <c r="AB193" i="1"/>
  <c r="AB201" i="1"/>
  <c r="AB209" i="1"/>
  <c r="AB217" i="1"/>
  <c r="AB219" i="1"/>
  <c r="AB222" i="1"/>
  <c r="AB230" i="1"/>
  <c r="AB238" i="1"/>
  <c r="AB246" i="1"/>
  <c r="AB254" i="1"/>
  <c r="AB262" i="1"/>
  <c r="AB270" i="1"/>
  <c r="I278" i="1"/>
  <c r="Q281" i="1"/>
  <c r="AB281" i="1" s="1"/>
  <c r="AB287" i="1"/>
  <c r="Q290" i="1"/>
  <c r="AB290" i="1" s="1"/>
  <c r="I292" i="1"/>
  <c r="F292" i="1"/>
  <c r="AB295" i="1"/>
  <c r="AA295" i="1"/>
  <c r="Q295" i="1"/>
  <c r="AA301" i="1"/>
  <c r="Q301" i="1"/>
  <c r="AB301" i="1" s="1"/>
  <c r="F311" i="1"/>
  <c r="Q312" i="1"/>
  <c r="AB312" i="1" s="1"/>
  <c r="Q315" i="1"/>
  <c r="L327" i="1"/>
  <c r="E327" i="1"/>
  <c r="J327" i="1"/>
  <c r="I327" i="1"/>
  <c r="Q329" i="1"/>
  <c r="AB329" i="1" s="1"/>
  <c r="F335" i="1"/>
  <c r="I335" i="1"/>
  <c r="E335" i="1"/>
  <c r="AA336" i="1"/>
  <c r="F340" i="1"/>
  <c r="J340" i="1"/>
  <c r="I340" i="1"/>
  <c r="F350" i="1"/>
  <c r="J350" i="1"/>
  <c r="I350" i="1"/>
  <c r="Q359" i="1"/>
  <c r="Q370" i="1"/>
  <c r="AB370" i="1"/>
  <c r="AA370" i="1"/>
  <c r="L385" i="1"/>
  <c r="E385" i="1"/>
  <c r="F385" i="1"/>
  <c r="J385" i="1"/>
  <c r="I385" i="1"/>
  <c r="L393" i="1"/>
  <c r="E393" i="1"/>
  <c r="F393" i="1"/>
  <c r="J393" i="1"/>
  <c r="I393" i="1"/>
  <c r="AB395" i="1"/>
  <c r="AA395" i="1"/>
  <c r="Q395" i="1"/>
  <c r="Q413" i="1"/>
  <c r="AB413" i="1" s="1"/>
  <c r="L424" i="1"/>
  <c r="AB424" i="1" s="1"/>
  <c r="Q424" i="1"/>
  <c r="K424" i="1"/>
  <c r="AA424" i="1"/>
  <c r="Q11" i="1"/>
  <c r="AB11" i="1" s="1"/>
  <c r="I12" i="1"/>
  <c r="Q16" i="1"/>
  <c r="AA17" i="1"/>
  <c r="L19" i="1"/>
  <c r="E20" i="1"/>
  <c r="I21" i="1"/>
  <c r="E30" i="1"/>
  <c r="AB31" i="1"/>
  <c r="AB33" i="1"/>
  <c r="I37" i="1"/>
  <c r="L39" i="1"/>
  <c r="Q40" i="1"/>
  <c r="I41" i="1"/>
  <c r="AB74" i="1"/>
  <c r="AB183" i="1"/>
  <c r="AB191" i="1"/>
  <c r="AB199" i="1"/>
  <c r="AB207" i="1"/>
  <c r="AB215" i="1"/>
  <c r="AB220" i="1"/>
  <c r="AB228" i="1"/>
  <c r="AB236" i="1"/>
  <c r="AB244" i="1"/>
  <c r="AB252" i="1"/>
  <c r="AB260" i="1"/>
  <c r="AB268" i="1"/>
  <c r="AB276" i="1"/>
  <c r="AA276" i="1"/>
  <c r="Q276" i="1"/>
  <c r="J278" i="1"/>
  <c r="I282" i="1"/>
  <c r="F282" i="1"/>
  <c r="AA285" i="1"/>
  <c r="Q285" i="1"/>
  <c r="AB285" i="1" s="1"/>
  <c r="F288" i="1"/>
  <c r="L288" i="1"/>
  <c r="E288" i="1"/>
  <c r="AA290" i="1"/>
  <c r="E292" i="1"/>
  <c r="F293" i="1"/>
  <c r="L293" i="1"/>
  <c r="E293" i="1"/>
  <c r="F296" i="1"/>
  <c r="J296" i="1"/>
  <c r="I296" i="1"/>
  <c r="L305" i="1"/>
  <c r="E305" i="1"/>
  <c r="I305" i="1"/>
  <c r="F305" i="1"/>
  <c r="AB306" i="1"/>
  <c r="AA306" i="1"/>
  <c r="Q306" i="1"/>
  <c r="AA312" i="1"/>
  <c r="L318" i="1"/>
  <c r="E318" i="1"/>
  <c r="I318" i="1"/>
  <c r="F318" i="1"/>
  <c r="AB319" i="1"/>
  <c r="AA319" i="1"/>
  <c r="Q319" i="1"/>
  <c r="AA322" i="1"/>
  <c r="AB322" i="1"/>
  <c r="Q322" i="1"/>
  <c r="Q324" i="1"/>
  <c r="AB324" i="1" s="1"/>
  <c r="F326" i="1"/>
  <c r="I326" i="1"/>
  <c r="E326" i="1"/>
  <c r="F327" i="1"/>
  <c r="Q328" i="1"/>
  <c r="AB328" i="1" s="1"/>
  <c r="AA329" i="1"/>
  <c r="L332" i="1"/>
  <c r="E332" i="1"/>
  <c r="J332" i="1"/>
  <c r="I332" i="1"/>
  <c r="J335" i="1"/>
  <c r="I339" i="1"/>
  <c r="F339" i="1"/>
  <c r="E339" i="1"/>
  <c r="E340" i="1"/>
  <c r="F346" i="1"/>
  <c r="J346" i="1"/>
  <c r="I346" i="1"/>
  <c r="I349" i="1"/>
  <c r="F349" i="1"/>
  <c r="E349" i="1"/>
  <c r="E350" i="1"/>
  <c r="I352" i="1"/>
  <c r="L352" i="1"/>
  <c r="E352" i="1"/>
  <c r="J352" i="1"/>
  <c r="AB359" i="1"/>
  <c r="Q363" i="1"/>
  <c r="AB363" i="1" s="1"/>
  <c r="Q367" i="1"/>
  <c r="AB367" i="1" s="1"/>
  <c r="I373" i="1"/>
  <c r="L373" i="1"/>
  <c r="E373" i="1"/>
  <c r="J373" i="1"/>
  <c r="F373" i="1"/>
  <c r="Q377" i="1"/>
  <c r="AB377" i="1" s="1"/>
  <c r="AA377" i="1"/>
  <c r="AA390" i="1"/>
  <c r="Q390" i="1"/>
  <c r="AB390" i="1" s="1"/>
  <c r="F398" i="1"/>
  <c r="E398" i="1"/>
  <c r="J398" i="1"/>
  <c r="L398" i="1"/>
  <c r="AB402" i="1"/>
  <c r="Q402" i="1"/>
  <c r="L412" i="1"/>
  <c r="E412" i="1"/>
  <c r="I412" i="1"/>
  <c r="F412" i="1"/>
  <c r="E418" i="1"/>
  <c r="I418" i="1"/>
  <c r="F418" i="1"/>
  <c r="J418" i="1"/>
  <c r="J12" i="1"/>
  <c r="L13" i="1"/>
  <c r="E13" i="1"/>
  <c r="Q15" i="1"/>
  <c r="AB15" i="1" s="1"/>
  <c r="AA16" i="1"/>
  <c r="AB18" i="1"/>
  <c r="E19" i="1"/>
  <c r="I20" i="1"/>
  <c r="J21" i="1"/>
  <c r="I30" i="1"/>
  <c r="J37" i="1"/>
  <c r="E39" i="1"/>
  <c r="AB40" i="1"/>
  <c r="J41" i="1"/>
  <c r="L42" i="1"/>
  <c r="E42" i="1"/>
  <c r="AB181" i="1"/>
  <c r="AB189" i="1"/>
  <c r="AB197" i="1"/>
  <c r="AB205" i="1"/>
  <c r="AB213" i="1"/>
  <c r="AB226" i="1"/>
  <c r="AB234" i="1"/>
  <c r="AB242" i="1"/>
  <c r="AB250" i="1"/>
  <c r="AB258" i="1"/>
  <c r="AB266" i="1"/>
  <c r="F274" i="1"/>
  <c r="L274" i="1"/>
  <c r="E274" i="1"/>
  <c r="I277" i="1"/>
  <c r="F277" i="1"/>
  <c r="Q277" i="1" s="1"/>
  <c r="AB277" i="1" s="1"/>
  <c r="AA280" i="1"/>
  <c r="Q280" i="1"/>
  <c r="AB280" i="1" s="1"/>
  <c r="E282" i="1"/>
  <c r="F283" i="1"/>
  <c r="L283" i="1"/>
  <c r="E283" i="1"/>
  <c r="I286" i="1"/>
  <c r="AB286" i="1" s="1"/>
  <c r="F286" i="1"/>
  <c r="I288" i="1"/>
  <c r="J292" i="1"/>
  <c r="I293" i="1"/>
  <c r="E296" i="1"/>
  <c r="L299" i="1"/>
  <c r="E299" i="1"/>
  <c r="I299" i="1"/>
  <c r="F299" i="1"/>
  <c r="AB300" i="1"/>
  <c r="AA300" i="1"/>
  <c r="Q300" i="1"/>
  <c r="AA302" i="1"/>
  <c r="Q302" i="1"/>
  <c r="AB302" i="1" s="1"/>
  <c r="J305" i="1"/>
  <c r="Q310" i="1"/>
  <c r="AB310" i="1"/>
  <c r="AA310" i="1"/>
  <c r="AA314" i="1"/>
  <c r="Q314" i="1"/>
  <c r="AB314" i="1" s="1"/>
  <c r="AB316" i="1"/>
  <c r="J318" i="1"/>
  <c r="AA323" i="1"/>
  <c r="AB323" i="1"/>
  <c r="J326" i="1"/>
  <c r="AA328" i="1"/>
  <c r="F331" i="1"/>
  <c r="I331" i="1"/>
  <c r="E331" i="1"/>
  <c r="F332" i="1"/>
  <c r="Q333" i="1"/>
  <c r="AB333" i="1" s="1"/>
  <c r="L335" i="1"/>
  <c r="J339" i="1"/>
  <c r="L340" i="1"/>
  <c r="I345" i="1"/>
  <c r="F345" i="1"/>
  <c r="E345" i="1"/>
  <c r="E346" i="1"/>
  <c r="J349" i="1"/>
  <c r="L350" i="1"/>
  <c r="F352" i="1"/>
  <c r="Q354" i="1"/>
  <c r="AB354" i="1"/>
  <c r="AA354" i="1"/>
  <c r="Q357" i="1"/>
  <c r="AB357" i="1" s="1"/>
  <c r="Q365" i="1"/>
  <c r="AB365" i="1" s="1"/>
  <c r="AA367" i="1"/>
  <c r="F379" i="1"/>
  <c r="J379" i="1"/>
  <c r="E379" i="1"/>
  <c r="L379" i="1"/>
  <c r="I391" i="1"/>
  <c r="J391" i="1"/>
  <c r="E391" i="1"/>
  <c r="L391" i="1"/>
  <c r="F391" i="1"/>
  <c r="I398" i="1"/>
  <c r="AA402" i="1"/>
  <c r="L410" i="1"/>
  <c r="E410" i="1"/>
  <c r="F410" i="1"/>
  <c r="J410" i="1"/>
  <c r="J412" i="1"/>
  <c r="J275" i="1"/>
  <c r="J279" i="1"/>
  <c r="J284" i="1"/>
  <c r="J289" i="1"/>
  <c r="J294" i="1"/>
  <c r="L304" i="1"/>
  <c r="L309" i="1"/>
  <c r="L313" i="1"/>
  <c r="L321" i="1"/>
  <c r="L330" i="1"/>
  <c r="L334" i="1"/>
  <c r="Q351" i="1"/>
  <c r="AB351" i="1" s="1"/>
  <c r="Q353" i="1"/>
  <c r="AB353" i="1" s="1"/>
  <c r="L355" i="1"/>
  <c r="E355" i="1"/>
  <c r="I355" i="1"/>
  <c r="I358" i="1"/>
  <c r="L358" i="1"/>
  <c r="E358" i="1"/>
  <c r="Q361" i="1"/>
  <c r="AB361" i="1"/>
  <c r="AA361" i="1"/>
  <c r="Q366" i="1"/>
  <c r="AB366" i="1" s="1"/>
  <c r="I368" i="1"/>
  <c r="L368" i="1"/>
  <c r="E368" i="1"/>
  <c r="Q375" i="1"/>
  <c r="AB375" i="1"/>
  <c r="AA375" i="1"/>
  <c r="Q384" i="1"/>
  <c r="AB386" i="1"/>
  <c r="AA386" i="1"/>
  <c r="Q386" i="1"/>
  <c r="Q392" i="1"/>
  <c r="Q394" i="1"/>
  <c r="I396" i="1"/>
  <c r="J396" i="1"/>
  <c r="E396" i="1"/>
  <c r="AB397" i="1"/>
  <c r="L400" i="1"/>
  <c r="E400" i="1"/>
  <c r="J400" i="1"/>
  <c r="F400" i="1"/>
  <c r="AA407" i="1"/>
  <c r="F408" i="1"/>
  <c r="J408" i="1"/>
  <c r="E408" i="1"/>
  <c r="E275" i="1"/>
  <c r="E279" i="1"/>
  <c r="E284" i="1"/>
  <c r="E289" i="1"/>
  <c r="E294" i="1"/>
  <c r="AA298" i="1"/>
  <c r="L303" i="1"/>
  <c r="AB303" i="1" s="1"/>
  <c r="E304" i="1"/>
  <c r="L308" i="1"/>
  <c r="AB308" i="1" s="1"/>
  <c r="E309" i="1"/>
  <c r="E313" i="1"/>
  <c r="L316" i="1"/>
  <c r="AA317" i="1"/>
  <c r="AB320" i="1"/>
  <c r="E321" i="1"/>
  <c r="AA324" i="1"/>
  <c r="Q325" i="1"/>
  <c r="AB325" i="1" s="1"/>
  <c r="E330" i="1"/>
  <c r="E334" i="1"/>
  <c r="L337" i="1"/>
  <c r="E337" i="1"/>
  <c r="Q338" i="1"/>
  <c r="AB338" i="1" s="1"/>
  <c r="L341" i="1"/>
  <c r="E341" i="1"/>
  <c r="Q344" i="1"/>
  <c r="AB344" i="1" s="1"/>
  <c r="L347" i="1"/>
  <c r="E347" i="1"/>
  <c r="Q348" i="1"/>
  <c r="AB348" i="1" s="1"/>
  <c r="AA351" i="1"/>
  <c r="F355" i="1"/>
  <c r="F358" i="1"/>
  <c r="Q360" i="1"/>
  <c r="AB360" i="1" s="1"/>
  <c r="L362" i="1"/>
  <c r="E362" i="1"/>
  <c r="I362" i="1"/>
  <c r="AA366" i="1"/>
  <c r="F368" i="1"/>
  <c r="L371" i="1"/>
  <c r="E371" i="1"/>
  <c r="I371" i="1"/>
  <c r="Q374" i="1"/>
  <c r="AB374" i="1" s="1"/>
  <c r="Q376" i="1"/>
  <c r="AB376" i="1"/>
  <c r="AA382" i="1"/>
  <c r="AA383" i="1"/>
  <c r="Q383" i="1"/>
  <c r="AB383" i="1" s="1"/>
  <c r="I387" i="1"/>
  <c r="J387" i="1"/>
  <c r="E387" i="1"/>
  <c r="L389" i="1"/>
  <c r="E389" i="1"/>
  <c r="F389" i="1"/>
  <c r="J389" i="1"/>
  <c r="AB394" i="1"/>
  <c r="F396" i="1"/>
  <c r="I400" i="1"/>
  <c r="AB401" i="1"/>
  <c r="AA401" i="1"/>
  <c r="Q401" i="1"/>
  <c r="AA403" i="1"/>
  <c r="AB403" i="1"/>
  <c r="F404" i="1"/>
  <c r="J404" i="1"/>
  <c r="E404" i="1"/>
  <c r="I408" i="1"/>
  <c r="AB414" i="1"/>
  <c r="AB416" i="1"/>
  <c r="L422" i="1"/>
  <c r="M422" i="1"/>
  <c r="F356" i="1"/>
  <c r="AB356" i="1" s="1"/>
  <c r="F364" i="1"/>
  <c r="F372" i="1"/>
  <c r="AA372" i="1" s="1"/>
  <c r="L378" i="1"/>
  <c r="L382" i="1"/>
  <c r="AB382" i="1" s="1"/>
  <c r="I384" i="1"/>
  <c r="AB384" i="1" s="1"/>
  <c r="I388" i="1"/>
  <c r="AB388" i="1" s="1"/>
  <c r="I392" i="1"/>
  <c r="L403" i="1"/>
  <c r="L407" i="1"/>
  <c r="AB407" i="1" s="1"/>
  <c r="AB409" i="1"/>
  <c r="Q411" i="1"/>
  <c r="AB411" i="1"/>
  <c r="AA411" i="1"/>
  <c r="AB417" i="1"/>
  <c r="I421" i="1"/>
  <c r="E421" i="1"/>
  <c r="E423" i="1"/>
  <c r="I423" i="1"/>
  <c r="L380" i="1"/>
  <c r="E380" i="1"/>
  <c r="Q381" i="1"/>
  <c r="AB381" i="1" s="1"/>
  <c r="L384" i="1"/>
  <c r="L388" i="1"/>
  <c r="L392" i="1"/>
  <c r="AB392" i="1" s="1"/>
  <c r="AA397" i="1"/>
  <c r="L405" i="1"/>
  <c r="E405" i="1"/>
  <c r="Q406" i="1"/>
  <c r="AB406" i="1" s="1"/>
  <c r="Q415" i="1"/>
  <c r="L415" i="1"/>
  <c r="K415" i="1"/>
  <c r="AB415" i="1" s="1"/>
  <c r="L420" i="1"/>
  <c r="AB420" i="1" s="1"/>
  <c r="Q420" i="1"/>
  <c r="M420" i="1"/>
  <c r="F413" i="1"/>
  <c r="AA413" i="1" s="1"/>
  <c r="F422" i="1"/>
  <c r="AA422" i="1" s="1"/>
  <c r="AB364" i="1" l="1"/>
  <c r="AA371" i="1"/>
  <c r="AB371" i="1"/>
  <c r="Q371" i="1"/>
  <c r="AA334" i="1"/>
  <c r="Q334" i="1"/>
  <c r="AB334" i="1"/>
  <c r="AA321" i="1"/>
  <c r="Q321" i="1"/>
  <c r="AB321" i="1" s="1"/>
  <c r="AA313" i="1"/>
  <c r="Q313" i="1"/>
  <c r="AB313" i="1"/>
  <c r="Q284" i="1"/>
  <c r="AB284" i="1" s="1"/>
  <c r="AA284" i="1"/>
  <c r="AA391" i="1"/>
  <c r="Q391" i="1"/>
  <c r="AB391" i="1"/>
  <c r="Q379" i="1"/>
  <c r="AA379" i="1"/>
  <c r="AB379" i="1"/>
  <c r="Q331" i="1"/>
  <c r="AB331" i="1" s="1"/>
  <c r="AA331" i="1"/>
  <c r="AB299" i="1"/>
  <c r="AA299" i="1"/>
  <c r="Q299" i="1"/>
  <c r="AA282" i="1"/>
  <c r="Q282" i="1"/>
  <c r="AB282" i="1"/>
  <c r="Q372" i="1"/>
  <c r="AA352" i="1"/>
  <c r="Q352" i="1"/>
  <c r="AB352" i="1"/>
  <c r="AA349" i="1"/>
  <c r="AB349" i="1"/>
  <c r="Q349" i="1"/>
  <c r="AA305" i="1"/>
  <c r="Q305" i="1"/>
  <c r="AB305" i="1" s="1"/>
  <c r="AA292" i="1"/>
  <c r="Q292" i="1"/>
  <c r="AB292" i="1" s="1"/>
  <c r="AA393" i="1"/>
  <c r="Q393" i="1"/>
  <c r="AB393" i="1"/>
  <c r="Q278" i="1"/>
  <c r="AA278" i="1"/>
  <c r="AB278" i="1"/>
  <c r="AA423" i="1"/>
  <c r="K423" i="1"/>
  <c r="M423" i="1"/>
  <c r="AB423" i="1" s="1"/>
  <c r="Q423" i="1"/>
  <c r="L423" i="1"/>
  <c r="AA387" i="1"/>
  <c r="Q387" i="1"/>
  <c r="AB387" i="1"/>
  <c r="AA362" i="1"/>
  <c r="AB362" i="1"/>
  <c r="Q362" i="1"/>
  <c r="AA330" i="1"/>
  <c r="Q330" i="1"/>
  <c r="AB330" i="1"/>
  <c r="Q309" i="1"/>
  <c r="AB309" i="1" s="1"/>
  <c r="AA309" i="1"/>
  <c r="AB279" i="1"/>
  <c r="AA279" i="1"/>
  <c r="Q279" i="1"/>
  <c r="AA396" i="1"/>
  <c r="Q396" i="1"/>
  <c r="AB396" i="1" s="1"/>
  <c r="Q283" i="1"/>
  <c r="AB283" i="1" s="1"/>
  <c r="AA283" i="1"/>
  <c r="Q42" i="1"/>
  <c r="AB42" i="1"/>
  <c r="AA42" i="1"/>
  <c r="AA39" i="1"/>
  <c r="Q39" i="1"/>
  <c r="AB39" i="1"/>
  <c r="AA412" i="1"/>
  <c r="Q412" i="1"/>
  <c r="AB412" i="1" s="1"/>
  <c r="AA373" i="1"/>
  <c r="Q373" i="1"/>
  <c r="AB373" i="1"/>
  <c r="AB372" i="1"/>
  <c r="AA332" i="1"/>
  <c r="Q332" i="1"/>
  <c r="AB332" i="1" s="1"/>
  <c r="Q293" i="1"/>
  <c r="AB293" i="1"/>
  <c r="AA293" i="1"/>
  <c r="Q30" i="1"/>
  <c r="AB30" i="1" s="1"/>
  <c r="AA30" i="1"/>
  <c r="AA385" i="1"/>
  <c r="Q385" i="1"/>
  <c r="AB385" i="1" s="1"/>
  <c r="AB327" i="1"/>
  <c r="Q327" i="1"/>
  <c r="AA327" i="1"/>
  <c r="AA364" i="1"/>
  <c r="AA21" i="1"/>
  <c r="Q21" i="1"/>
  <c r="AB21" i="1" s="1"/>
  <c r="Q405" i="1"/>
  <c r="AB405" i="1"/>
  <c r="AA405" i="1"/>
  <c r="Q380" i="1"/>
  <c r="AB380" i="1" s="1"/>
  <c r="AA380" i="1"/>
  <c r="M421" i="1"/>
  <c r="AA421" i="1"/>
  <c r="K421" i="1"/>
  <c r="Q421" i="1"/>
  <c r="L421" i="1"/>
  <c r="AB421" i="1"/>
  <c r="Q422" i="1"/>
  <c r="AB422" i="1" s="1"/>
  <c r="Q404" i="1"/>
  <c r="AA404" i="1"/>
  <c r="AB404" i="1"/>
  <c r="Q347" i="1"/>
  <c r="AB347" i="1"/>
  <c r="AA347" i="1"/>
  <c r="Q341" i="1"/>
  <c r="AB341" i="1" s="1"/>
  <c r="AA341" i="1"/>
  <c r="Q337" i="1"/>
  <c r="AB337" i="1"/>
  <c r="AA337" i="1"/>
  <c r="AA294" i="1"/>
  <c r="Q294" i="1"/>
  <c r="AB294" i="1" s="1"/>
  <c r="Q275" i="1"/>
  <c r="AB275" i="1" s="1"/>
  <c r="AA275" i="1"/>
  <c r="AA400" i="1"/>
  <c r="Q400" i="1"/>
  <c r="AB400" i="1"/>
  <c r="AA410" i="1"/>
  <c r="AB410" i="1"/>
  <c r="Q410" i="1"/>
  <c r="Q346" i="1"/>
  <c r="AB346" i="1" s="1"/>
  <c r="AA346" i="1"/>
  <c r="Q296" i="1"/>
  <c r="AB296" i="1"/>
  <c r="AA296" i="1"/>
  <c r="AA19" i="1"/>
  <c r="Q19" i="1"/>
  <c r="AB19" i="1"/>
  <c r="AA418" i="1"/>
  <c r="K418" i="1"/>
  <c r="AB418" i="1" s="1"/>
  <c r="M418" i="1"/>
  <c r="L418" i="1"/>
  <c r="Q418" i="1"/>
  <c r="Q340" i="1"/>
  <c r="AB340" i="1"/>
  <c r="AA340" i="1"/>
  <c r="Q288" i="1"/>
  <c r="AB288" i="1" s="1"/>
  <c r="AA288" i="1"/>
  <c r="Q335" i="1"/>
  <c r="AB335" i="1"/>
  <c r="AA335" i="1"/>
  <c r="Q12" i="1"/>
  <c r="AB12" i="1" s="1"/>
  <c r="AA12" i="1"/>
  <c r="Q364" i="1"/>
  <c r="AA311" i="1"/>
  <c r="Q311" i="1"/>
  <c r="AB311" i="1" s="1"/>
  <c r="AB37" i="1"/>
  <c r="AA37" i="1"/>
  <c r="Q37" i="1"/>
  <c r="AA389" i="1"/>
  <c r="Q389" i="1"/>
  <c r="AB389" i="1" s="1"/>
  <c r="Q304" i="1"/>
  <c r="AA304" i="1"/>
  <c r="AB304" i="1"/>
  <c r="AA289" i="1"/>
  <c r="Q289" i="1"/>
  <c r="AB289" i="1" s="1"/>
  <c r="Q408" i="1"/>
  <c r="AB408" i="1" s="1"/>
  <c r="AA408" i="1"/>
  <c r="AA368" i="1"/>
  <c r="Q368" i="1"/>
  <c r="AB368" i="1" s="1"/>
  <c r="AA358" i="1"/>
  <c r="AB358" i="1"/>
  <c r="Q358" i="1"/>
  <c r="AA355" i="1"/>
  <c r="Q355" i="1"/>
  <c r="AB355" i="1" s="1"/>
  <c r="AA345" i="1"/>
  <c r="AB345" i="1"/>
  <c r="Q345" i="1"/>
  <c r="Q274" i="1"/>
  <c r="AB274" i="1" s="1"/>
  <c r="AA274" i="1"/>
  <c r="Q13" i="1"/>
  <c r="AB13" i="1"/>
  <c r="AA13" i="1"/>
  <c r="Q398" i="1"/>
  <c r="AA398" i="1"/>
  <c r="AB398" i="1"/>
  <c r="Q350" i="1"/>
  <c r="AB350" i="1" s="1"/>
  <c r="AA350" i="1"/>
  <c r="AA339" i="1"/>
  <c r="Q339" i="1"/>
  <c r="AB339" i="1" s="1"/>
  <c r="Q326" i="1"/>
  <c r="AB326" i="1"/>
  <c r="AA326" i="1"/>
  <c r="AA318" i="1"/>
  <c r="Q318" i="1"/>
  <c r="AB318" i="1" s="1"/>
  <c r="Q20" i="1"/>
  <c r="AB20" i="1"/>
  <c r="AA20" i="1"/>
  <c r="Q41" i="1"/>
  <c r="AB41" i="1" s="1"/>
  <c r="AA41" i="1"/>
  <c r="AB427" i="1" l="1"/>
  <c r="AB426" i="1"/>
  <c r="AA427" i="1"/>
  <c r="AA426" i="1"/>
</calcChain>
</file>

<file path=xl/sharedStrings.xml><?xml version="1.0" encoding="utf-8"?>
<sst xmlns="http://schemas.openxmlformats.org/spreadsheetml/2006/main" count="905" uniqueCount="461">
  <si>
    <t>Demographics</t>
  </si>
  <si>
    <t>Salary</t>
  </si>
  <si>
    <t>Board Paid Benefits</t>
  </si>
  <si>
    <t>Leave Included in Base Salary</t>
  </si>
  <si>
    <t>Other Compensation</t>
  </si>
  <si>
    <t>Position</t>
  </si>
  <si>
    <t>Name</t>
  </si>
  <si>
    <t>Gross Salary w/TRS</t>
  </si>
  <si>
    <t>Base Salary</t>
  </si>
  <si>
    <t>Board Paid E/E TRS</t>
  </si>
  <si>
    <t>E/E THIS</t>
  </si>
  <si>
    <t>E/R TRS</t>
  </si>
  <si>
    <t>E/R THIS</t>
  </si>
  <si>
    <t>E/R IMRF</t>
  </si>
  <si>
    <t>Medicare</t>
  </si>
  <si>
    <t>FICA</t>
  </si>
  <si>
    <t>Health Insurance</t>
  </si>
  <si>
    <t>Dental Insurance</t>
  </si>
  <si>
    <t>Life Insurance</t>
  </si>
  <si>
    <t>Long-Term Disability</t>
  </si>
  <si>
    <t>Section 125 Fringe Allotment</t>
  </si>
  <si>
    <t>Allotted Sick Days</t>
  </si>
  <si>
    <t>Allotted Vacation Days</t>
  </si>
  <si>
    <t>Allotted Personal Days</t>
  </si>
  <si>
    <t>Board Paid Annuity</t>
  </si>
  <si>
    <t>Auto Allowance</t>
  </si>
  <si>
    <t>Pre-Retirement Increase</t>
  </si>
  <si>
    <t>Salaries</t>
  </si>
  <si>
    <t>Total Cost</t>
  </si>
  <si>
    <t>Counselor</t>
  </si>
  <si>
    <t>Bozacki-Rae, Joyce</t>
  </si>
  <si>
    <t>Drone, Matthew</t>
  </si>
  <si>
    <t>Eichler, Ellen</t>
  </si>
  <si>
    <t>Gebhardt, Ann</t>
  </si>
  <si>
    <t>Higgins, Heather</t>
  </si>
  <si>
    <t>Klasen,  John</t>
  </si>
  <si>
    <t>Klebba, Karen</t>
  </si>
  <si>
    <t>McBride, Molly</t>
  </si>
  <si>
    <t>McGraw, Randall</t>
  </si>
  <si>
    <t>Myers, Travis</t>
  </si>
  <si>
    <t>Niemiec, Craig</t>
  </si>
  <si>
    <t>O'Rourke, Mark</t>
  </si>
  <si>
    <t>Pak, Christina</t>
  </si>
  <si>
    <t>Pedersen, Erika</t>
  </si>
  <si>
    <t>Rogers, Rebecca</t>
  </si>
  <si>
    <t>Rogers, Socorro</t>
  </si>
  <si>
    <t>Ruppert, Barry</t>
  </si>
  <si>
    <t>Standerski, Michael</t>
  </si>
  <si>
    <t>Sullivan, Margaret</t>
  </si>
  <si>
    <t>X</t>
  </si>
  <si>
    <t>Topham, Matthew</t>
  </si>
  <si>
    <t>Psychologist</t>
  </si>
  <si>
    <t>Harper, Lisa</t>
  </si>
  <si>
    <t>Hemesath, Christy</t>
  </si>
  <si>
    <t>Huesmann-Delaney, Kimberly</t>
  </si>
  <si>
    <t>Jones, Matthew</t>
  </si>
  <si>
    <t>Katahira, Russell</t>
  </si>
  <si>
    <t>Lazzaro, Amanda</t>
  </si>
  <si>
    <t>Morello, Taylor</t>
  </si>
  <si>
    <t>Pollack, Rebecca</t>
  </si>
  <si>
    <t>Ryan, Susan</t>
  </si>
  <si>
    <t>Steffey, Lisa</t>
  </si>
  <si>
    <t>Social Worker</t>
  </si>
  <si>
    <t>Cicciu, Jennifer</t>
  </si>
  <si>
    <t>Frydman, Cecile</t>
  </si>
  <si>
    <t>Hartman, David</t>
  </si>
  <si>
    <t>Hoeft, Pantra</t>
  </si>
  <si>
    <t>Medak, Joanne</t>
  </si>
  <si>
    <t>Nadel, Suzanne</t>
  </si>
  <si>
    <t>Pabst, Nijole</t>
  </si>
  <si>
    <t>Seaborg, Christina</t>
  </si>
  <si>
    <t>Wagner, Patrick</t>
  </si>
  <si>
    <t>Zabin, Jerry</t>
  </si>
  <si>
    <t>Nurse</t>
  </si>
  <si>
    <t>Martin, Kathryn</t>
  </si>
  <si>
    <t>Marzillo, Barbara</t>
  </si>
  <si>
    <t>Librarian</t>
  </si>
  <si>
    <t>Eddington, Susan</t>
  </si>
  <si>
    <t>Jacobson, Kristen</t>
  </si>
  <si>
    <t>Koeppen, Sherri</t>
  </si>
  <si>
    <t>May, Carol</t>
  </si>
  <si>
    <t>Peso, Ana</t>
  </si>
  <si>
    <t>Shaner, Christi</t>
  </si>
  <si>
    <t>Teacher</t>
  </si>
  <si>
    <t>Abbott, Nicole</t>
  </si>
  <si>
    <t>Albert, Susan</t>
  </si>
  <si>
    <t>Allen, John</t>
  </si>
  <si>
    <t>Anderson, Stefanie</t>
  </si>
  <si>
    <t>Andrews, Chiara</t>
  </si>
  <si>
    <t>Argyros, Erin</t>
  </si>
  <si>
    <t>Arko, Janez</t>
  </si>
  <si>
    <t>Bachmann, James</t>
  </si>
  <si>
    <t>Bailey, Stephanie</t>
  </si>
  <si>
    <t>Barber, Beth Ann</t>
  </si>
  <si>
    <t>Bargar, Meghan</t>
  </si>
  <si>
    <t>Bauer, Christina</t>
  </si>
  <si>
    <t>Bauman, Mark</t>
  </si>
  <si>
    <t>Baxter, Brian</t>
  </si>
  <si>
    <t>Baxter, Susan</t>
  </si>
  <si>
    <t>Benedetto, Carie</t>
  </si>
  <si>
    <t>Benjamin, Terry</t>
  </si>
  <si>
    <t>Benson, Bradley</t>
  </si>
  <si>
    <t>Berg, Jason</t>
  </si>
  <si>
    <t>Berg, Robert</t>
  </si>
  <si>
    <t>Berlin, Deborah</t>
  </si>
  <si>
    <t>Berman, Lindsey</t>
  </si>
  <si>
    <t>Bertke, Matthew</t>
  </si>
  <si>
    <t>Betzel, Meghan</t>
  </si>
  <si>
    <t>Bexes, Frank</t>
  </si>
  <si>
    <t>Bialk, Rachel</t>
  </si>
  <si>
    <t>Blair, Anne</t>
  </si>
  <si>
    <t>Block, Leanne Kuhlman</t>
  </si>
  <si>
    <t>Boehmer, Dana</t>
  </si>
  <si>
    <t>Bolf, Kara</t>
  </si>
  <si>
    <t>Bolf, Steven</t>
  </si>
  <si>
    <t>Bosack, Erin</t>
  </si>
  <si>
    <t>Braude, Damien</t>
  </si>
  <si>
    <t>Brosnan, Kathleen</t>
  </si>
  <si>
    <t>Brosnan, Renee</t>
  </si>
  <si>
    <t>Brown, Aaron</t>
  </si>
  <si>
    <t>Bullock, Hillary</t>
  </si>
  <si>
    <t>Buresh, Carol</t>
  </si>
  <si>
    <t>Bushek, Elizabeth</t>
  </si>
  <si>
    <t>Byrne, John</t>
  </si>
  <si>
    <t>Camacho, Lindsey</t>
  </si>
  <si>
    <t>Campbell, Michael</t>
  </si>
  <si>
    <t>Carsello, Rosemarie</t>
  </si>
  <si>
    <t>Chapman, Richard</t>
  </si>
  <si>
    <t>Choldin, Mary</t>
  </si>
  <si>
    <t>Chou, Wanyin</t>
  </si>
  <si>
    <t>Cichowski, Timothy</t>
  </si>
  <si>
    <t>Cless, Martin</t>
  </si>
  <si>
    <t>Cohen, Deborah Ann</t>
  </si>
  <si>
    <t>Cohen, Kelli</t>
  </si>
  <si>
    <t>Cooper, Christopher</t>
  </si>
  <si>
    <t>Cooper, Joy</t>
  </si>
  <si>
    <t>Cope, Bryan</t>
  </si>
  <si>
    <t>Corfield, Susan</t>
  </si>
  <si>
    <t>Cosgrove, Christina</t>
  </si>
  <si>
    <t>Coskey, Kathy</t>
  </si>
  <si>
    <t>Cowlin, John</t>
  </si>
  <si>
    <t>Crandus, Yitzchak</t>
  </si>
  <si>
    <t>Cunningham, Karen</t>
  </si>
  <si>
    <t>Daugherty, Elizabeth</t>
  </si>
  <si>
    <t>Dec, Mark</t>
  </si>
  <si>
    <t>DeFrenza-Israel, Melissa</t>
  </si>
  <si>
    <t>DeKuiper, Christopher</t>
  </si>
  <si>
    <t>Dillon, Diane</t>
  </si>
  <si>
    <t>Doyle, Robin</t>
  </si>
  <si>
    <t>Drevline, Timothy</t>
  </si>
  <si>
    <t>Drucker, Christine</t>
  </si>
  <si>
    <t>Duffy, Laura</t>
  </si>
  <si>
    <t>Dul, Ryan</t>
  </si>
  <si>
    <t>Edison, William</t>
  </si>
  <si>
    <t>Ekstrand, Emily</t>
  </si>
  <si>
    <t>Eller, Emily</t>
  </si>
  <si>
    <t>Ellinger-Macon, Jamie</t>
  </si>
  <si>
    <t>Elliott, Amie</t>
  </si>
  <si>
    <t>English, Michael</t>
  </si>
  <si>
    <t>Ericksen, Mary Ann</t>
  </si>
  <si>
    <t>Farber, Stephen</t>
  </si>
  <si>
    <t>Feeney, Julie</t>
  </si>
  <si>
    <t>Fendt, Dawn</t>
  </si>
  <si>
    <t>Ferguson, William Mark</t>
  </si>
  <si>
    <t>Fiala, Frank</t>
  </si>
  <si>
    <t>Field, Brenda</t>
  </si>
  <si>
    <t>Field, Scott</t>
  </si>
  <si>
    <t>Figaro, Beth</t>
  </si>
  <si>
    <t>Fitzsimons, Karen</t>
  </si>
  <si>
    <t>Flannery, Stacy</t>
  </si>
  <si>
    <t>Flener, JoEllen</t>
  </si>
  <si>
    <t>Flickinger, Susan</t>
  </si>
  <si>
    <t>Fluegge, Danielle</t>
  </si>
  <si>
    <t>Fogarty, Gerald</t>
  </si>
  <si>
    <t>Foster, Bonnie</t>
  </si>
  <si>
    <t>Fournier, John</t>
  </si>
  <si>
    <t>Franck, Theodora</t>
  </si>
  <si>
    <t>Fraser, Lauren</t>
  </si>
  <si>
    <t>Fraser, Verlin</t>
  </si>
  <si>
    <t>Friedmann, Jennifer</t>
  </si>
  <si>
    <t>Froehlich, Robert</t>
  </si>
  <si>
    <t>Fuja, Stephanie</t>
  </si>
  <si>
    <t>Gallagher, Mark</t>
  </si>
  <si>
    <t>Gallagher-Bolos, Joan</t>
  </si>
  <si>
    <t>Gallivan, Robert</t>
  </si>
  <si>
    <t>Galson, Kerry</t>
  </si>
  <si>
    <t>Gatchalian, Ronald</t>
  </si>
  <si>
    <t>Georgacakis, Justin</t>
  </si>
  <si>
    <t>Gerbich, Justin</t>
  </si>
  <si>
    <t>Gerencser, Joseph</t>
  </si>
  <si>
    <t>Giebel, Nancy</t>
  </si>
  <si>
    <t>Glass, Scott</t>
  </si>
  <si>
    <t>Glynn Jr., James</t>
  </si>
  <si>
    <t>Goering, Karen</t>
  </si>
  <si>
    <t>Golding, Ann</t>
  </si>
  <si>
    <t>Goldsmith, Amy</t>
  </si>
  <si>
    <t>Gomez, Lilian</t>
  </si>
  <si>
    <t>Gonzalez, Lori</t>
  </si>
  <si>
    <t>Goodman, Stephen</t>
  </si>
  <si>
    <t>Grdinic, Marcel</t>
  </si>
  <si>
    <t>Greenberg, Alan</t>
  </si>
  <si>
    <t>Greenspan, Scott</t>
  </si>
  <si>
    <t>Greenstein, Michael</t>
  </si>
  <si>
    <t>Grosland, Steven</t>
  </si>
  <si>
    <t>Gudmundsson, Marianne</t>
  </si>
  <si>
    <t>Gutierrez, Katherine</t>
  </si>
  <si>
    <t>Guzman, Rommel</t>
  </si>
  <si>
    <t>Ha, Seong Bong</t>
  </si>
  <si>
    <t>Haban, Patricia</t>
  </si>
  <si>
    <t>Hague, Amy</t>
  </si>
  <si>
    <t>Hajost, Edward</t>
  </si>
  <si>
    <t>Halpern, Bryan</t>
  </si>
  <si>
    <t>Hamilton, Matthew</t>
  </si>
  <si>
    <t>Hansen, Todd</t>
  </si>
  <si>
    <t>Harris, Marshall</t>
  </si>
  <si>
    <t>Harris, Terry</t>
  </si>
  <si>
    <t>Hart, Annahi</t>
  </si>
  <si>
    <t>Hasenstein, Kurt</t>
  </si>
  <si>
    <t>Hayner, Jennifer</t>
  </si>
  <si>
    <t>Heath, Jason</t>
  </si>
  <si>
    <t>Henderson, Thomas</t>
  </si>
  <si>
    <t>Henrich, Erica</t>
  </si>
  <si>
    <t>Henrichs, Stephanie</t>
  </si>
  <si>
    <t>Hicks, Daniel</t>
  </si>
  <si>
    <t>Hill, David</t>
  </si>
  <si>
    <t>Hilvert, Christopher</t>
  </si>
  <si>
    <t>Hinchey, Debra</t>
  </si>
  <si>
    <t>Hoeft-Runde, Tara</t>
  </si>
  <si>
    <t>Holden, Danielle</t>
  </si>
  <si>
    <t>Holecek, Marketa</t>
  </si>
  <si>
    <t>Hoover Jr, James</t>
  </si>
  <si>
    <t>Hoover, Katie</t>
  </si>
  <si>
    <t>Hope, Cheryl</t>
  </si>
  <si>
    <t>Hopkins, Robert</t>
  </si>
  <si>
    <t>Horine, William</t>
  </si>
  <si>
    <t>Horvath, Emily</t>
  </si>
  <si>
    <t>Hotton, LeaAnne</t>
  </si>
  <si>
    <t>Howie, Jim</t>
  </si>
  <si>
    <t>Hoynes, Jerome</t>
  </si>
  <si>
    <t>Hudson, Daniel</t>
  </si>
  <si>
    <t>Huguelet, Lorena</t>
  </si>
  <si>
    <t>Hussmann, Benedict</t>
  </si>
  <si>
    <t>Ilie, Sarah</t>
  </si>
  <si>
    <t>Ingaunis, Natalie</t>
  </si>
  <si>
    <t>Ingersoll, Mindy</t>
  </si>
  <si>
    <t>Izenstark, Matthew</t>
  </si>
  <si>
    <t>Jaeger, Mary</t>
  </si>
  <si>
    <t>Jakucyn, Natalie</t>
  </si>
  <si>
    <t>Johlie, Matthew</t>
  </si>
  <si>
    <t>Jones, Katie</t>
  </si>
  <si>
    <t>Jordan, Jeanette</t>
  </si>
  <si>
    <t>Jordan, Jeff</t>
  </si>
  <si>
    <t>Joshi, Pa'al</t>
  </si>
  <si>
    <t>Kallay, Jeff</t>
  </si>
  <si>
    <t>Kaltman, Sharon</t>
  </si>
  <si>
    <t>Kane, David</t>
  </si>
  <si>
    <t>Kang, Hannah</t>
  </si>
  <si>
    <t>Karlovsky, Joseph</t>
  </si>
  <si>
    <t>Katz, Tara</t>
  </si>
  <si>
    <t>Keeler, Todd</t>
  </si>
  <si>
    <t>Kerr, Kenneth</t>
  </si>
  <si>
    <t>Kerr, Marianne</t>
  </si>
  <si>
    <t>Kinsella, Kathleen</t>
  </si>
  <si>
    <t>Kinsella, Ryan</t>
  </si>
  <si>
    <t>Kiraly, Kimberly</t>
  </si>
  <si>
    <t>Klahn, Catherine</t>
  </si>
  <si>
    <t>Klaric, Allison</t>
  </si>
  <si>
    <t>Knapp, Scott</t>
  </si>
  <si>
    <t>Knight, John</t>
  </si>
  <si>
    <t>Knudson, David</t>
  </si>
  <si>
    <t>Kocian, Frederick</t>
  </si>
  <si>
    <t>Kocian, Linda</t>
  </si>
  <si>
    <t>Koo, Joshua</t>
  </si>
  <si>
    <t>Krickl, John</t>
  </si>
  <si>
    <t>Lacey, Joy</t>
  </si>
  <si>
    <t>Langer, Rosemary</t>
  </si>
  <si>
    <t>Laudadio, Jennifer</t>
  </si>
  <si>
    <t>LeBlanc, Karen</t>
  </si>
  <si>
    <t>LeBlanc, Katrina</t>
  </si>
  <si>
    <t>LeBlanc, Robert</t>
  </si>
  <si>
    <t>Lee, Pearl</t>
  </si>
  <si>
    <t>Lewis, John</t>
  </si>
  <si>
    <t>Lewis, Mark</t>
  </si>
  <si>
    <t>Lialios, Joanna</t>
  </si>
  <si>
    <t>Libman, Judy</t>
  </si>
  <si>
    <t>Lieberman, David</t>
  </si>
  <si>
    <t>Loch, Craig</t>
  </si>
  <si>
    <t>Lowery, Kelly</t>
  </si>
  <si>
    <t>Lubinski, Sylvia</t>
  </si>
  <si>
    <t>Ludolph, Amy</t>
  </si>
  <si>
    <t>Lupfer, Elizabeth</t>
  </si>
  <si>
    <t>Lyon, William</t>
  </si>
  <si>
    <t>MacDonald, Keith</t>
  </si>
  <si>
    <t>Majoros, Sachiko</t>
  </si>
  <si>
    <t>Makita-Discekici, Yasuko</t>
  </si>
  <si>
    <t>Mandarino, Despina</t>
  </si>
  <si>
    <t>Marabella, Kathleen</t>
  </si>
  <si>
    <t>Maranto, Mark</t>
  </si>
  <si>
    <t>Marks, Stevi</t>
  </si>
  <si>
    <t>Masciopinto, Peter</t>
  </si>
  <si>
    <t>Mathieu, Francis</t>
  </si>
  <si>
    <t>Matthews, Scott</t>
  </si>
  <si>
    <t>Mau, Jennifer</t>
  </si>
  <si>
    <t>McDermott, Julie</t>
  </si>
  <si>
    <t>McDonald, Kelli</t>
  </si>
  <si>
    <t>McDonaugh, Brian</t>
  </si>
  <si>
    <t>McDonaugh, Maureen</t>
  </si>
  <si>
    <t>McInerney, Rhoda</t>
  </si>
  <si>
    <t>McManamon, Rosanna</t>
  </si>
  <si>
    <t>Memler, Christine</t>
  </si>
  <si>
    <t>Meyer, John</t>
  </si>
  <si>
    <t>Meyer, Sonja</t>
  </si>
  <si>
    <t>Middleton, Debbie</t>
  </si>
  <si>
    <t>Mietus, Thomas</t>
  </si>
  <si>
    <t>Milkowski, Robert</t>
  </si>
  <si>
    <t>Miller, Matthew</t>
  </si>
  <si>
    <t>Mitchem, Kathleen</t>
  </si>
  <si>
    <t>Monahan, Tim</t>
  </si>
  <si>
    <t>Moon, Mina</t>
  </si>
  <si>
    <t>Morgan, Christopher</t>
  </si>
  <si>
    <t>Morrel, Josh</t>
  </si>
  <si>
    <t>Moulakelis, Patricia</t>
  </si>
  <si>
    <t>Mulligan, Sandra</t>
  </si>
  <si>
    <t>Nelson, Karena</t>
  </si>
  <si>
    <t>Nemecek, Scott</t>
  </si>
  <si>
    <t>Nicolotti, Kathryn</t>
  </si>
  <si>
    <t>Nisi, Michael</t>
  </si>
  <si>
    <t>Noll, Mikael</t>
  </si>
  <si>
    <t>Norwood, Amy</t>
  </si>
  <si>
    <t>Nowak, Jillian</t>
  </si>
  <si>
    <t>Odiotti, Virna</t>
  </si>
  <si>
    <t>Olson, Kristin</t>
  </si>
  <si>
    <t>Osowski, Janice</t>
  </si>
  <si>
    <t>Oswald, Daniel</t>
  </si>
  <si>
    <t>Paek, Jeffrey</t>
  </si>
  <si>
    <t>Petrini-Poli, Marie</t>
  </si>
  <si>
    <t>Petty, Kim</t>
  </si>
  <si>
    <t>Phillips, Penn</t>
  </si>
  <si>
    <t>Piskel, Michael</t>
  </si>
  <si>
    <t>Prockovic, Katrina</t>
  </si>
  <si>
    <t>Purdy, Matthew</t>
  </si>
  <si>
    <t>Rabinak, Mary</t>
  </si>
  <si>
    <t>Race, William</t>
  </si>
  <si>
    <t>Rast, Michael</t>
  </si>
  <si>
    <t>Rebora, Mark</t>
  </si>
  <si>
    <t>Reed, Martha</t>
  </si>
  <si>
    <t>Reyes, Veronica</t>
  </si>
  <si>
    <t>Rhoades, Daniel</t>
  </si>
  <si>
    <t>Richardson, Lisa</t>
  </si>
  <si>
    <t>Robinett, Deborah</t>
  </si>
  <si>
    <t>Robinson, Julie Ann</t>
  </si>
  <si>
    <t>Roby, Jessica Werner</t>
  </si>
  <si>
    <t>Rodriguez, Denis</t>
  </si>
  <si>
    <t>Rogers, David</t>
  </si>
  <si>
    <t>Rogers, James</t>
  </si>
  <si>
    <t>Rosen, Carrie</t>
  </si>
  <si>
    <t>Rosinski, Robert</t>
  </si>
  <si>
    <t>Rothrauff, Rachael</t>
  </si>
  <si>
    <t>Rubin, Todd</t>
  </si>
  <si>
    <t>Runkle, Joshua</t>
  </si>
  <si>
    <t>Running, Mark</t>
  </si>
  <si>
    <t>Saraswat, Hollie</t>
  </si>
  <si>
    <t>Savino, Dominic</t>
  </si>
  <si>
    <t>Schaefer, Julia</t>
  </si>
  <si>
    <t>Scheinkopf, Jeffrey</t>
  </si>
  <si>
    <t>Scheinkopf, Michelle</t>
  </si>
  <si>
    <t>Scherr, Nicole</t>
  </si>
  <si>
    <t>Schmalzer, Brian</t>
  </si>
  <si>
    <t>Schmidgall, Neil</t>
  </si>
  <si>
    <t>Schmitt-Wagner, Kristin</t>
  </si>
  <si>
    <t>Schoenwetter, David</t>
  </si>
  <si>
    <t>Scholten, Katherine</t>
  </si>
  <si>
    <t>Scholz, Amanda</t>
  </si>
  <si>
    <t>Schroeder, Michael</t>
  </si>
  <si>
    <t>Schullo, Sejal</t>
  </si>
  <si>
    <t>Schultz, Jennifer</t>
  </si>
  <si>
    <t>Scott, Mardi</t>
  </si>
  <si>
    <t>Serling, Jill</t>
  </si>
  <si>
    <t>Sheehan, Sharon</t>
  </si>
  <si>
    <t>Sides, Carey</t>
  </si>
  <si>
    <t>Silca, Stephen</t>
  </si>
  <si>
    <t>Simmons, Jean</t>
  </si>
  <si>
    <t>Simon, Cheryl</t>
  </si>
  <si>
    <t>Sinde, Michael</t>
  </si>
  <si>
    <t>Sit, Janice</t>
  </si>
  <si>
    <t>Skaouris, Afrodite</t>
  </si>
  <si>
    <t>Skorupa, John</t>
  </si>
  <si>
    <t>Smith, David</t>
  </si>
  <si>
    <t>Smith, Julie</t>
  </si>
  <si>
    <t>Sopocy, Kay</t>
  </si>
  <si>
    <t>Sorkin, Jonathan</t>
  </si>
  <si>
    <t>Stancik, Michael</t>
  </si>
  <si>
    <t>Stein, Deborah</t>
  </si>
  <si>
    <t>Sullivan, Darin</t>
  </si>
  <si>
    <t>Sullivan, John</t>
  </si>
  <si>
    <t>Sullivan, Matthew</t>
  </si>
  <si>
    <t>Sutherlin, Lauren</t>
  </si>
  <si>
    <t>Sutherlin, Ryan</t>
  </si>
  <si>
    <t>Tashlitskaya, Izabella</t>
  </si>
  <si>
    <t>Tate, Tara</t>
  </si>
  <si>
    <t>Timmer, Nicholas</t>
  </si>
  <si>
    <t>Timson, Kelly</t>
  </si>
  <si>
    <t>Travis, Dane</t>
  </si>
  <si>
    <t>Tripple, Kirby</t>
  </si>
  <si>
    <t>Tucker, Brandon</t>
  </si>
  <si>
    <t>Umansky, Rita</t>
  </si>
  <si>
    <t>Unterman, Nathan</t>
  </si>
  <si>
    <t>Upson, Anna</t>
  </si>
  <si>
    <t>Vaccarello, Megan</t>
  </si>
  <si>
    <t>Vakil, Norma</t>
  </si>
  <si>
    <t>VanderPlas, Alyson</t>
  </si>
  <si>
    <t>Vicars, Mary</t>
  </si>
  <si>
    <t>Vignocchi, Paul</t>
  </si>
  <si>
    <t>Vincent, David</t>
  </si>
  <si>
    <t>Vodicka, Michael</t>
  </si>
  <si>
    <t>Walker, Jon Robin</t>
  </si>
  <si>
    <t>Wallace, Andrew</t>
  </si>
  <si>
    <t>Ware, Jeffrey</t>
  </si>
  <si>
    <t>Webb, Kurt</t>
  </si>
  <si>
    <t>Webb, Suzanne</t>
  </si>
  <si>
    <t>Weber, David</t>
  </si>
  <si>
    <t>Weber, Karyn</t>
  </si>
  <si>
    <t>Weissenstein, Steven</t>
  </si>
  <si>
    <t>Whalen, Brian</t>
  </si>
  <si>
    <t>Whalen, Frank</t>
  </si>
  <si>
    <t>Whipple, Matthew</t>
  </si>
  <si>
    <t>Widner, Benjamin</t>
  </si>
  <si>
    <t>Williams, Megan</t>
  </si>
  <si>
    <t>Williams, Scott L</t>
  </si>
  <si>
    <t>Wiltjer, Mary</t>
  </si>
  <si>
    <t>Wittenstrom, Rebecka</t>
  </si>
  <si>
    <t>Witty, Jean</t>
  </si>
  <si>
    <t>Wojcik, Aaron</t>
  </si>
  <si>
    <t>Wojcik, Gregory</t>
  </si>
  <si>
    <t>Woods, Christine</t>
  </si>
  <si>
    <t>Wool, Aimee</t>
  </si>
  <si>
    <t>Workman, Daniel</t>
  </si>
  <si>
    <t>Wright, Louise</t>
  </si>
  <si>
    <t>Wu, Hong</t>
  </si>
  <si>
    <t>Yacullo, Michael</t>
  </si>
  <si>
    <t>Yoon, Sukjin</t>
  </si>
  <si>
    <t>Yordy, Jeffrey</t>
  </si>
  <si>
    <t>Youngberg, Teresa</t>
  </si>
  <si>
    <t>Zamora, Jorge</t>
  </si>
  <si>
    <t>Zapler, Daniel</t>
  </si>
  <si>
    <t>Zold-Herrera, Mary</t>
  </si>
  <si>
    <t>Zwiercan, Paul</t>
  </si>
  <si>
    <t>Teacher/IA</t>
  </si>
  <si>
    <t>Castillo, Patrick</t>
  </si>
  <si>
    <t>Clavey, Meaghan</t>
  </si>
  <si>
    <t>Kelly, Courtney</t>
  </si>
  <si>
    <t>Kim, Annie</t>
  </si>
  <si>
    <t>Kim, Jerry</t>
  </si>
  <si>
    <t>Kim, Tiffany</t>
  </si>
  <si>
    <t>O'Malley IV, John</t>
  </si>
  <si>
    <t>Pilotte, Nicole</t>
  </si>
  <si>
    <t>Schroeder, Catherine</t>
  </si>
  <si>
    <t>Serikaku, Jill</t>
  </si>
  <si>
    <t>Walsh, Anne</t>
  </si>
  <si>
    <t>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</si>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</sst>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;\(#,##0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5B3D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64" fontId="3" fillId="4" borderId="0" xfId="0" applyNumberFormat="1" applyFont="1" applyFill="1" applyAlignment="1"/>
    <xf numFmtId="164" fontId="3" fillId="5" borderId="0" xfId="0" applyNumberFormat="1" applyFont="1" applyFill="1" applyAlignment="1"/>
    <xf numFmtId="164" fontId="3" fillId="6" borderId="0" xfId="0" applyNumberFormat="1" applyFont="1" applyFill="1" applyAlignment="1"/>
    <xf numFmtId="164" fontId="3" fillId="7" borderId="0" xfId="0" applyNumberFormat="1" applyFont="1" applyFill="1" applyAlignment="1"/>
    <xf numFmtId="164" fontId="3" fillId="7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4" fillId="8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8" borderId="0" xfId="0" applyNumberFormat="1" applyFont="1" applyFill="1" applyAlignment="1">
      <alignment vertical="center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center" vertical="center"/>
    </xf>
  </cellXfs>
  <cellStyles count="3">
    <cellStyle name="Comma[0]" xfId="1"/>
    <cellStyle name="Currency[0]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7"/>
  <sheetViews>
    <sheetView tabSelected="1" view="pageLayout" topLeftCell="A412" zoomScale="75" zoomScaleNormal="100" zoomScalePageLayoutView="75" workbookViewId="0">
      <selection activeCell="AB428" sqref="AB428"/>
    </sheetView>
  </sheetViews>
  <sheetFormatPr defaultColWidth="9.140625" defaultRowHeight="15" customHeight="1" x14ac:dyDescent="0.2"/>
  <cols>
    <col min="1" max="1" width="25" customWidth="1"/>
    <col min="2" max="2" width="28" customWidth="1"/>
    <col min="3" max="3" width="9.140625" hidden="1" customWidth="1"/>
    <col min="4" max="4" width="2.7109375" customWidth="1"/>
    <col min="5" max="5" width="9" customWidth="1"/>
    <col min="6" max="6" width="8.140625" customWidth="1"/>
    <col min="7" max="7" width="2.7109375" customWidth="1"/>
    <col min="8" max="8" width="8.140625" customWidth="1"/>
    <col min="9" max="9" width="8" customWidth="1"/>
    <col min="10" max="10" width="8.7109375" customWidth="1"/>
    <col min="11" max="11" width="8" customWidth="1"/>
    <col min="12" max="12" width="10.28515625" customWidth="1"/>
    <col min="13" max="13" width="9" customWidth="1"/>
    <col min="14" max="16" width="13" customWidth="1"/>
    <col min="17" max="17" width="12.85546875" customWidth="1"/>
    <col min="18" max="18" width="12.7109375" customWidth="1"/>
    <col min="19" max="19" width="2.7109375" customWidth="1"/>
    <col min="20" max="20" width="9" customWidth="1"/>
    <col min="21" max="21" width="9.42578125" customWidth="1"/>
    <col min="22" max="22" width="9" customWidth="1"/>
    <col min="23" max="23" width="2.7109375" customWidth="1"/>
    <col min="24" max="24" width="8.140625" customWidth="1"/>
    <col min="25" max="25" width="10.28515625" customWidth="1"/>
    <col min="26" max="27" width="11.28515625" customWidth="1"/>
    <col min="28" max="28" width="8.7109375" bestFit="1" customWidth="1"/>
  </cols>
  <sheetData>
    <row r="1" spans="1:28" ht="15" customHeight="1" x14ac:dyDescent="0.25">
      <c r="A1" s="1" t="s">
        <v>0</v>
      </c>
      <c r="B1" s="2"/>
      <c r="D1" s="3"/>
      <c r="E1" s="4" t="s">
        <v>1</v>
      </c>
      <c r="F1" s="4"/>
      <c r="G1" s="3"/>
      <c r="H1" s="5" t="s">
        <v>2</v>
      </c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6" t="s">
        <v>3</v>
      </c>
      <c r="U1" s="6"/>
      <c r="V1" s="6"/>
      <c r="W1" s="3"/>
      <c r="X1" s="7" t="s">
        <v>4</v>
      </c>
      <c r="Y1" s="7"/>
      <c r="Z1" s="8"/>
      <c r="AA1" s="8"/>
    </row>
    <row r="2" spans="1:28" ht="45" x14ac:dyDescent="0.25">
      <c r="A2" s="9" t="s">
        <v>5</v>
      </c>
      <c r="B2" s="9" t="s">
        <v>6</v>
      </c>
      <c r="C2" s="10" t="s">
        <v>7</v>
      </c>
      <c r="D2" s="11"/>
      <c r="E2" s="10" t="s">
        <v>8</v>
      </c>
      <c r="F2" s="10" t="s">
        <v>9</v>
      </c>
      <c r="G2" s="11"/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1"/>
      <c r="T2" s="10" t="s">
        <v>21</v>
      </c>
      <c r="U2" s="10" t="s">
        <v>22</v>
      </c>
      <c r="V2" s="10" t="s">
        <v>23</v>
      </c>
      <c r="W2" s="11"/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</row>
    <row r="3" spans="1:28" ht="15" customHeight="1" x14ac:dyDescent="0.25">
      <c r="A3" s="12" t="s">
        <v>29</v>
      </c>
      <c r="B3" s="13" t="s">
        <v>30</v>
      </c>
      <c r="C3" s="14">
        <v>105911.53</v>
      </c>
      <c r="D3" s="15"/>
      <c r="E3" s="16">
        <v>97438.607600000003</v>
      </c>
      <c r="F3" s="17">
        <v>8472.9223999999995</v>
      </c>
      <c r="G3" s="15"/>
      <c r="H3" s="17">
        <v>0</v>
      </c>
      <c r="I3" s="17">
        <f t="shared" ref="I3:I66" si="0">C3*(0.58/100)</f>
        <v>614.2868739999999</v>
      </c>
      <c r="J3" s="17">
        <f t="shared" ref="J3:J66" si="1">C3*(0.69/100)</f>
        <v>730.78955699999995</v>
      </c>
      <c r="K3" s="17">
        <v>0</v>
      </c>
      <c r="L3" s="17">
        <f t="shared" ref="L3:L66" si="2">C3*(1.45/100)</f>
        <v>1535.717185</v>
      </c>
      <c r="M3" s="17">
        <v>0</v>
      </c>
      <c r="N3" s="17">
        <v>5532.6</v>
      </c>
      <c r="O3" s="17">
        <v>0</v>
      </c>
      <c r="P3" s="17">
        <v>103.56</v>
      </c>
      <c r="Q3" s="17">
        <f t="shared" ref="Q3:Q66" si="3">(E3+F3)*0.00095</f>
        <v>100.6159535</v>
      </c>
      <c r="R3" s="17">
        <v>1680</v>
      </c>
      <c r="S3" s="15"/>
      <c r="T3" s="17">
        <v>15</v>
      </c>
      <c r="U3" s="17">
        <v>0</v>
      </c>
      <c r="V3" s="17">
        <v>2</v>
      </c>
      <c r="W3" s="15"/>
      <c r="X3" s="17"/>
      <c r="Y3" s="17"/>
      <c r="Z3" s="14"/>
      <c r="AA3" s="14">
        <f>SUM(E3+F3)</f>
        <v>105911.53</v>
      </c>
      <c r="AB3" s="16">
        <f>(((((((((((((E3+F3)+H3)+I3)+J3)+K3)+L3)+M3)+N3)+O3)+P3)+Q3)+R3)+X3)+Y3</f>
        <v>116209.0995695</v>
      </c>
    </row>
    <row r="4" spans="1:28" ht="15" customHeight="1" x14ac:dyDescent="0.25">
      <c r="A4" s="12" t="s">
        <v>29</v>
      </c>
      <c r="B4" s="13" t="s">
        <v>31</v>
      </c>
      <c r="C4" s="14">
        <v>112302.66</v>
      </c>
      <c r="D4" s="15"/>
      <c r="E4" s="16">
        <v>103318.4472</v>
      </c>
      <c r="F4" s="17">
        <v>8984.2127999999993</v>
      </c>
      <c r="G4" s="15"/>
      <c r="H4" s="17">
        <v>0</v>
      </c>
      <c r="I4" s="17">
        <f t="shared" si="0"/>
        <v>651.35542799999996</v>
      </c>
      <c r="J4" s="17">
        <f t="shared" si="1"/>
        <v>774.88835400000005</v>
      </c>
      <c r="K4" s="17">
        <v>0</v>
      </c>
      <c r="L4" s="17">
        <f t="shared" si="2"/>
        <v>1628.3885699999998</v>
      </c>
      <c r="M4" s="17">
        <v>0</v>
      </c>
      <c r="N4" s="17">
        <v>10686.72</v>
      </c>
      <c r="O4" s="17">
        <v>0</v>
      </c>
      <c r="P4" s="17">
        <v>103.56</v>
      </c>
      <c r="Q4" s="17">
        <f t="shared" si="3"/>
        <v>106.68752699999999</v>
      </c>
      <c r="R4" s="17">
        <v>0</v>
      </c>
      <c r="S4" s="15"/>
      <c r="T4" s="17">
        <v>15</v>
      </c>
      <c r="U4" s="17">
        <v>0</v>
      </c>
      <c r="V4" s="17">
        <v>2</v>
      </c>
      <c r="W4" s="15"/>
      <c r="X4" s="17"/>
      <c r="Y4" s="17"/>
      <c r="Z4" s="14"/>
      <c r="AA4" s="14">
        <f t="shared" ref="AA4:AA67" si="4">SUM(E4+F4)</f>
        <v>112302.65999999999</v>
      </c>
      <c r="AB4" s="16">
        <f>(((((((((((((E4+F4)+H4)+I4)+J4)+K4)+L4)+M4)+N4)+O4)+P4)+Q4)+R6)+X4)+Y4</f>
        <v>126254.25987899998</v>
      </c>
    </row>
    <row r="5" spans="1:28" ht="15" customHeight="1" x14ac:dyDescent="0.25">
      <c r="A5" s="12" t="s">
        <v>29</v>
      </c>
      <c r="B5" s="13" t="s">
        <v>32</v>
      </c>
      <c r="C5" s="14">
        <v>115649.09</v>
      </c>
      <c r="D5" s="15"/>
      <c r="E5" s="16">
        <v>106397.16280000001</v>
      </c>
      <c r="F5" s="17">
        <v>9251.9272000000001</v>
      </c>
      <c r="G5" s="15"/>
      <c r="H5" s="17">
        <v>0</v>
      </c>
      <c r="I5" s="17">
        <f t="shared" si="0"/>
        <v>670.76472199999989</v>
      </c>
      <c r="J5" s="17">
        <f t="shared" si="1"/>
        <v>797.97872099999995</v>
      </c>
      <c r="K5" s="17">
        <v>0</v>
      </c>
      <c r="L5" s="17">
        <f t="shared" si="2"/>
        <v>1676.9118049999997</v>
      </c>
      <c r="M5" s="17">
        <v>0</v>
      </c>
      <c r="N5" s="17">
        <v>7353</v>
      </c>
      <c r="O5" s="17">
        <v>564</v>
      </c>
      <c r="P5" s="17">
        <v>103.56</v>
      </c>
      <c r="Q5" s="17">
        <f t="shared" si="3"/>
        <v>109.86663550000002</v>
      </c>
      <c r="R5" s="17">
        <v>2350</v>
      </c>
      <c r="S5" s="15"/>
      <c r="T5" s="17">
        <v>15</v>
      </c>
      <c r="U5" s="17">
        <v>0</v>
      </c>
      <c r="V5" s="17">
        <v>2</v>
      </c>
      <c r="W5" s="15"/>
      <c r="X5" s="17"/>
      <c r="Y5" s="17"/>
      <c r="Z5" s="14"/>
      <c r="AA5" s="14">
        <f t="shared" si="4"/>
        <v>115649.09000000001</v>
      </c>
      <c r="AB5" s="16">
        <f>(((((((((((((E5+F5)+H5)+I5)+J5)+K5)+L5)+M5)+N5)+O5)+P5)+Q5)+R5)+X5)+Y5</f>
        <v>129275.17188350002</v>
      </c>
    </row>
    <row r="6" spans="1:28" ht="15" customHeight="1" x14ac:dyDescent="0.25">
      <c r="A6" s="12" t="s">
        <v>29</v>
      </c>
      <c r="B6" s="13" t="s">
        <v>33</v>
      </c>
      <c r="C6" s="14">
        <v>118217.67</v>
      </c>
      <c r="D6" s="15"/>
      <c r="E6" s="16">
        <v>108760.2564</v>
      </c>
      <c r="F6" s="17">
        <v>9457.4135999999999</v>
      </c>
      <c r="G6" s="15"/>
      <c r="H6" s="17">
        <v>0</v>
      </c>
      <c r="I6" s="17">
        <f t="shared" si="0"/>
        <v>685.66248599999994</v>
      </c>
      <c r="J6" s="17">
        <f t="shared" si="1"/>
        <v>815.70192299999997</v>
      </c>
      <c r="K6" s="17">
        <v>0</v>
      </c>
      <c r="L6" s="17">
        <f t="shared" si="2"/>
        <v>1714.1562149999997</v>
      </c>
      <c r="M6" s="17">
        <v>0</v>
      </c>
      <c r="N6" s="17">
        <v>7353</v>
      </c>
      <c r="O6" s="17">
        <v>0</v>
      </c>
      <c r="P6" s="17">
        <v>103.56</v>
      </c>
      <c r="Q6" s="17">
        <f t="shared" si="3"/>
        <v>112.3067865</v>
      </c>
      <c r="R6" s="17">
        <v>0</v>
      </c>
      <c r="S6" s="15"/>
      <c r="T6" s="17">
        <v>15</v>
      </c>
      <c r="U6" s="17">
        <v>0</v>
      </c>
      <c r="V6" s="17">
        <v>2</v>
      </c>
      <c r="W6" s="15"/>
      <c r="X6" s="17"/>
      <c r="Y6" s="17"/>
      <c r="Z6" s="14"/>
      <c r="AA6" s="14">
        <f t="shared" si="4"/>
        <v>118217.67</v>
      </c>
      <c r="AB6" s="16">
        <f>(((((((((((((E6+F6)+H6)+I6)+J6)+K6)+L6)+M6)+N6)+O6)+P6)+Q6)+R6)+X6)+Y6</f>
        <v>129002.0574105</v>
      </c>
    </row>
    <row r="7" spans="1:28" ht="15" customHeight="1" x14ac:dyDescent="0.25">
      <c r="A7" s="12" t="s">
        <v>29</v>
      </c>
      <c r="B7" s="13" t="s">
        <v>34</v>
      </c>
      <c r="C7" s="14">
        <v>127069.06</v>
      </c>
      <c r="D7" s="15"/>
      <c r="E7" s="16">
        <v>116903.5352</v>
      </c>
      <c r="F7" s="17">
        <v>10165.524799999999</v>
      </c>
      <c r="G7" s="15"/>
      <c r="H7" s="17">
        <v>0</v>
      </c>
      <c r="I7" s="17">
        <f t="shared" si="0"/>
        <v>737.00054799999998</v>
      </c>
      <c r="J7" s="17">
        <f t="shared" si="1"/>
        <v>876.77651400000002</v>
      </c>
      <c r="K7" s="17">
        <v>0</v>
      </c>
      <c r="L7" s="17">
        <f t="shared" si="2"/>
        <v>1842.50137</v>
      </c>
      <c r="M7" s="17">
        <v>0</v>
      </c>
      <c r="N7" s="17">
        <v>0</v>
      </c>
      <c r="O7" s="17">
        <v>0</v>
      </c>
      <c r="P7" s="17">
        <v>103.56</v>
      </c>
      <c r="Q7" s="17">
        <f t="shared" si="3"/>
        <v>120.71560699999999</v>
      </c>
      <c r="R7" s="17">
        <v>2350</v>
      </c>
      <c r="S7" s="15"/>
      <c r="T7" s="17">
        <v>15</v>
      </c>
      <c r="U7" s="17">
        <v>0</v>
      </c>
      <c r="V7" s="17">
        <v>2</v>
      </c>
      <c r="W7" s="15"/>
      <c r="X7" s="17"/>
      <c r="Y7" s="17"/>
      <c r="Z7" s="14"/>
      <c r="AA7" s="14">
        <f t="shared" si="4"/>
        <v>127069.06</v>
      </c>
      <c r="AB7" s="16">
        <f t="shared" ref="AB7:AB70" si="5">(((((((((((((E7+F7)+H7)+I7)+J7)+K7)+L7)+M7)+N7)+O7)+P7)+Q7)+R7)+X7)+Y7</f>
        <v>133099.61403900001</v>
      </c>
    </row>
    <row r="8" spans="1:28" ht="15" customHeight="1" x14ac:dyDescent="0.25">
      <c r="A8" s="12" t="s">
        <v>29</v>
      </c>
      <c r="B8" s="13" t="s">
        <v>35</v>
      </c>
      <c r="C8" s="14">
        <v>106523.09</v>
      </c>
      <c r="D8" s="15"/>
      <c r="E8" s="16">
        <v>98001.242800000007</v>
      </c>
      <c r="F8" s="17">
        <v>8521.8472000000002</v>
      </c>
      <c r="G8" s="15"/>
      <c r="H8" s="17">
        <v>0</v>
      </c>
      <c r="I8" s="17">
        <f t="shared" si="0"/>
        <v>617.83392199999992</v>
      </c>
      <c r="J8" s="17">
        <f t="shared" si="1"/>
        <v>735.009321</v>
      </c>
      <c r="K8" s="17">
        <v>0</v>
      </c>
      <c r="L8" s="17">
        <f t="shared" si="2"/>
        <v>1544.5848049999997</v>
      </c>
      <c r="M8" s="17">
        <v>0</v>
      </c>
      <c r="N8" s="17">
        <v>14192.64</v>
      </c>
      <c r="O8" s="17">
        <v>0</v>
      </c>
      <c r="P8" s="17">
        <v>103.56</v>
      </c>
      <c r="Q8" s="17">
        <f t="shared" si="3"/>
        <v>101.19693550000001</v>
      </c>
      <c r="R8" s="17">
        <v>0</v>
      </c>
      <c r="S8" s="15"/>
      <c r="T8" s="17">
        <v>15</v>
      </c>
      <c r="U8" s="17">
        <v>0</v>
      </c>
      <c r="V8" s="17">
        <v>2</v>
      </c>
      <c r="W8" s="15"/>
      <c r="X8" s="17"/>
      <c r="Y8" s="17"/>
      <c r="Z8" s="14"/>
      <c r="AA8" s="14">
        <f t="shared" si="4"/>
        <v>106523.09000000001</v>
      </c>
      <c r="AB8" s="16">
        <f t="shared" si="5"/>
        <v>123817.91498350003</v>
      </c>
    </row>
    <row r="9" spans="1:28" ht="15" customHeight="1" x14ac:dyDescent="0.25">
      <c r="A9" s="12" t="s">
        <v>29</v>
      </c>
      <c r="B9" s="13" t="s">
        <v>36</v>
      </c>
      <c r="C9" s="14">
        <v>121291.08</v>
      </c>
      <c r="D9" s="15"/>
      <c r="E9" s="16">
        <v>111587.7936</v>
      </c>
      <c r="F9" s="17">
        <v>9703.2864000000009</v>
      </c>
      <c r="G9" s="15"/>
      <c r="H9" s="17">
        <v>0</v>
      </c>
      <c r="I9" s="17">
        <f t="shared" si="0"/>
        <v>703.48826399999996</v>
      </c>
      <c r="J9" s="17">
        <f t="shared" si="1"/>
        <v>836.90845200000001</v>
      </c>
      <c r="K9" s="17">
        <v>0</v>
      </c>
      <c r="L9" s="17">
        <f t="shared" si="2"/>
        <v>1758.72066</v>
      </c>
      <c r="M9" s="17">
        <v>0</v>
      </c>
      <c r="N9" s="17">
        <v>13622.4</v>
      </c>
      <c r="O9" s="17">
        <v>0</v>
      </c>
      <c r="P9" s="17">
        <v>103.56</v>
      </c>
      <c r="Q9" s="17">
        <f t="shared" si="3"/>
        <v>115.22652600000001</v>
      </c>
      <c r="R9" s="17">
        <v>0</v>
      </c>
      <c r="S9" s="15"/>
      <c r="T9" s="17">
        <v>15</v>
      </c>
      <c r="U9" s="17">
        <v>0</v>
      </c>
      <c r="V9" s="17">
        <v>2</v>
      </c>
      <c r="W9" s="15"/>
      <c r="X9" s="17"/>
      <c r="Y9" s="17"/>
      <c r="Z9" s="14"/>
      <c r="AA9" s="14">
        <f t="shared" si="4"/>
        <v>121291.08</v>
      </c>
      <c r="AB9" s="16">
        <f t="shared" si="5"/>
        <v>138431.38390200003</v>
      </c>
    </row>
    <row r="10" spans="1:28" ht="15" customHeight="1" x14ac:dyDescent="0.25">
      <c r="A10" s="12" t="s">
        <v>29</v>
      </c>
      <c r="B10" s="13" t="s">
        <v>37</v>
      </c>
      <c r="C10" s="14">
        <v>112302.66</v>
      </c>
      <c r="D10" s="15"/>
      <c r="E10" s="16">
        <v>103318.4472</v>
      </c>
      <c r="F10" s="17">
        <v>8984.2127999999993</v>
      </c>
      <c r="G10" s="15"/>
      <c r="H10" s="17">
        <v>0</v>
      </c>
      <c r="I10" s="17">
        <f t="shared" si="0"/>
        <v>651.35542799999996</v>
      </c>
      <c r="J10" s="17">
        <f t="shared" si="1"/>
        <v>774.88835400000005</v>
      </c>
      <c r="K10" s="17">
        <v>0</v>
      </c>
      <c r="L10" s="17">
        <f t="shared" si="2"/>
        <v>1628.3885699999998</v>
      </c>
      <c r="M10" s="17">
        <v>0</v>
      </c>
      <c r="N10" s="17">
        <v>7353</v>
      </c>
      <c r="O10" s="17">
        <v>0</v>
      </c>
      <c r="P10" s="17">
        <v>103.56</v>
      </c>
      <c r="Q10" s="17">
        <f t="shared" si="3"/>
        <v>106.68752699999999</v>
      </c>
      <c r="R10" s="17">
        <v>0</v>
      </c>
      <c r="S10" s="15"/>
      <c r="T10" s="17">
        <v>15</v>
      </c>
      <c r="U10" s="17">
        <v>0</v>
      </c>
      <c r="V10" s="17">
        <v>2</v>
      </c>
      <c r="W10" s="15"/>
      <c r="X10" s="17"/>
      <c r="Y10" s="17"/>
      <c r="Z10" s="14"/>
      <c r="AA10" s="14">
        <f t="shared" si="4"/>
        <v>112302.65999999999</v>
      </c>
      <c r="AB10" s="16">
        <f t="shared" si="5"/>
        <v>122920.53987899997</v>
      </c>
    </row>
    <row r="11" spans="1:28" ht="15" customHeight="1" x14ac:dyDescent="0.25">
      <c r="A11" s="12" t="s">
        <v>29</v>
      </c>
      <c r="B11" s="13" t="s">
        <v>38</v>
      </c>
      <c r="C11" s="14">
        <v>101104.25</v>
      </c>
      <c r="D11" s="15"/>
      <c r="E11" s="16">
        <f t="shared" ref="E11:E22" si="6">C11*0.92</f>
        <v>93015.91</v>
      </c>
      <c r="F11" s="17">
        <f t="shared" ref="F11:F22" si="7">C11*0.08</f>
        <v>8088.34</v>
      </c>
      <c r="G11" s="15"/>
      <c r="H11" s="17">
        <v>0</v>
      </c>
      <c r="I11" s="17">
        <f t="shared" si="0"/>
        <v>586.40464999999995</v>
      </c>
      <c r="J11" s="17">
        <f t="shared" si="1"/>
        <v>697.619325</v>
      </c>
      <c r="K11" s="17">
        <v>0</v>
      </c>
      <c r="L11" s="17">
        <f t="shared" si="2"/>
        <v>1466.0116249999999</v>
      </c>
      <c r="M11" s="17">
        <v>0</v>
      </c>
      <c r="N11" s="17">
        <v>13622.4</v>
      </c>
      <c r="O11" s="17">
        <v>0</v>
      </c>
      <c r="P11" s="17">
        <v>103.56</v>
      </c>
      <c r="Q11" s="17">
        <f t="shared" si="3"/>
        <v>96.049037499999997</v>
      </c>
      <c r="R11" s="17">
        <v>0</v>
      </c>
      <c r="S11" s="15"/>
      <c r="T11" s="17">
        <v>15</v>
      </c>
      <c r="U11" s="17">
        <v>0</v>
      </c>
      <c r="V11" s="17">
        <v>2</v>
      </c>
      <c r="W11" s="15"/>
      <c r="X11" s="17"/>
      <c r="Y11" s="17"/>
      <c r="Z11" s="14"/>
      <c r="AA11" s="14">
        <f t="shared" si="4"/>
        <v>101104.25</v>
      </c>
      <c r="AB11" s="16">
        <f t="shared" si="5"/>
        <v>117676.29463749999</v>
      </c>
    </row>
    <row r="12" spans="1:28" ht="15" customHeight="1" x14ac:dyDescent="0.25">
      <c r="A12" s="12" t="s">
        <v>29</v>
      </c>
      <c r="B12" s="13" t="s">
        <v>39</v>
      </c>
      <c r="C12" s="14">
        <f>(66615+3700.83)+1110.25</f>
        <v>71426.080000000002</v>
      </c>
      <c r="D12" s="15"/>
      <c r="E12" s="16">
        <f t="shared" si="6"/>
        <v>65711.993600000002</v>
      </c>
      <c r="F12" s="17">
        <f t="shared" si="7"/>
        <v>5714.0864000000001</v>
      </c>
      <c r="G12" s="15"/>
      <c r="H12" s="17">
        <v>0</v>
      </c>
      <c r="I12" s="17">
        <f t="shared" si="0"/>
        <v>414.27126399999997</v>
      </c>
      <c r="J12" s="17">
        <f t="shared" si="1"/>
        <v>492.83995199999998</v>
      </c>
      <c r="K12" s="17">
        <v>0</v>
      </c>
      <c r="L12" s="17">
        <f t="shared" si="2"/>
        <v>1035.6781599999999</v>
      </c>
      <c r="M12" s="17">
        <v>0</v>
      </c>
      <c r="N12" s="17">
        <v>13622.4</v>
      </c>
      <c r="O12" s="17">
        <v>0</v>
      </c>
      <c r="P12" s="17">
        <v>103.56</v>
      </c>
      <c r="Q12" s="17">
        <f t="shared" si="3"/>
        <v>67.854776000000001</v>
      </c>
      <c r="R12" s="17">
        <v>0</v>
      </c>
      <c r="S12" s="15"/>
      <c r="T12" s="17">
        <v>11</v>
      </c>
      <c r="U12" s="17">
        <v>0</v>
      </c>
      <c r="V12" s="17">
        <v>2</v>
      </c>
      <c r="W12" s="15"/>
      <c r="X12" s="17"/>
      <c r="Y12" s="17"/>
      <c r="Z12" s="14"/>
      <c r="AA12" s="14">
        <f t="shared" si="4"/>
        <v>71426.080000000002</v>
      </c>
      <c r="AB12" s="16">
        <f t="shared" si="5"/>
        <v>87162.684151999973</v>
      </c>
    </row>
    <row r="13" spans="1:28" ht="15" customHeight="1" x14ac:dyDescent="0.25">
      <c r="A13" s="12" t="s">
        <v>29</v>
      </c>
      <c r="B13" s="13" t="s">
        <v>40</v>
      </c>
      <c r="C13" s="14">
        <f>(114761+7650.73)+1912.68</f>
        <v>124324.40999999999</v>
      </c>
      <c r="D13" s="15"/>
      <c r="E13" s="16">
        <f t="shared" si="6"/>
        <v>114378.45719999999</v>
      </c>
      <c r="F13" s="17">
        <f t="shared" si="7"/>
        <v>9945.9527999999991</v>
      </c>
      <c r="G13" s="15"/>
      <c r="H13" s="17">
        <v>0</v>
      </c>
      <c r="I13" s="17">
        <f t="shared" si="0"/>
        <v>721.08157799999992</v>
      </c>
      <c r="J13" s="17">
        <f t="shared" si="1"/>
        <v>857.83842899999991</v>
      </c>
      <c r="K13" s="17">
        <v>0</v>
      </c>
      <c r="L13" s="17">
        <f t="shared" si="2"/>
        <v>1802.7039449999997</v>
      </c>
      <c r="M13" s="17">
        <v>0</v>
      </c>
      <c r="N13" s="17">
        <v>13622.4</v>
      </c>
      <c r="O13" s="17">
        <v>0</v>
      </c>
      <c r="P13" s="17">
        <v>103.56</v>
      </c>
      <c r="Q13" s="17">
        <f t="shared" si="3"/>
        <v>118.10818949999999</v>
      </c>
      <c r="R13" s="17">
        <v>0</v>
      </c>
      <c r="S13" s="15"/>
      <c r="T13" s="17">
        <v>15</v>
      </c>
      <c r="U13" s="17">
        <v>0</v>
      </c>
      <c r="V13" s="17">
        <v>2</v>
      </c>
      <c r="W13" s="15"/>
      <c r="X13" s="17"/>
      <c r="Y13" s="17"/>
      <c r="Z13" s="14"/>
      <c r="AA13" s="14">
        <f t="shared" si="4"/>
        <v>124324.40999999999</v>
      </c>
      <c r="AB13" s="16">
        <f t="shared" si="5"/>
        <v>141550.10214149999</v>
      </c>
    </row>
    <row r="14" spans="1:28" ht="15" customHeight="1" x14ac:dyDescent="0.25">
      <c r="A14" s="12" t="s">
        <v>29</v>
      </c>
      <c r="B14" s="13" t="s">
        <v>41</v>
      </c>
      <c r="C14" s="14">
        <v>109349.5</v>
      </c>
      <c r="D14" s="15"/>
      <c r="E14" s="16">
        <f t="shared" si="6"/>
        <v>100601.54000000001</v>
      </c>
      <c r="F14" s="17">
        <f t="shared" si="7"/>
        <v>8747.9600000000009</v>
      </c>
      <c r="G14" s="15"/>
      <c r="H14" s="17">
        <v>0</v>
      </c>
      <c r="I14" s="17">
        <f t="shared" si="0"/>
        <v>634.22709999999995</v>
      </c>
      <c r="J14" s="17">
        <f t="shared" si="1"/>
        <v>754.51154999999994</v>
      </c>
      <c r="K14" s="17">
        <v>0</v>
      </c>
      <c r="L14" s="17">
        <f t="shared" si="2"/>
        <v>1585.5677499999999</v>
      </c>
      <c r="M14" s="17">
        <v>0</v>
      </c>
      <c r="N14" s="17">
        <v>14192.64</v>
      </c>
      <c r="O14" s="17">
        <v>0</v>
      </c>
      <c r="P14" s="17">
        <v>103.56</v>
      </c>
      <c r="Q14" s="17">
        <f t="shared" si="3"/>
        <v>103.88202500000001</v>
      </c>
      <c r="R14" s="17">
        <v>0</v>
      </c>
      <c r="S14" s="15"/>
      <c r="T14" s="17">
        <v>15</v>
      </c>
      <c r="U14" s="17">
        <v>0</v>
      </c>
      <c r="V14" s="17">
        <v>2</v>
      </c>
      <c r="W14" s="15"/>
      <c r="X14" s="17"/>
      <c r="Y14" s="17"/>
      <c r="Z14" s="14"/>
      <c r="AA14" s="14">
        <f t="shared" si="4"/>
        <v>109349.50000000001</v>
      </c>
      <c r="AB14" s="16">
        <f t="shared" si="5"/>
        <v>126723.88842500001</v>
      </c>
    </row>
    <row r="15" spans="1:28" ht="15" customHeight="1" x14ac:dyDescent="0.25">
      <c r="A15" s="12" t="s">
        <v>29</v>
      </c>
      <c r="B15" s="13" t="s">
        <v>42</v>
      </c>
      <c r="C15" s="14">
        <f>123797.07-3750</f>
        <v>120047.07</v>
      </c>
      <c r="D15" s="15"/>
      <c r="E15" s="16">
        <f t="shared" si="6"/>
        <v>110443.30440000001</v>
      </c>
      <c r="F15" s="17">
        <f t="shared" si="7"/>
        <v>9603.7656000000006</v>
      </c>
      <c r="G15" s="15"/>
      <c r="H15" s="17">
        <v>0</v>
      </c>
      <c r="I15" s="17">
        <f t="shared" si="0"/>
        <v>696.27300600000001</v>
      </c>
      <c r="J15" s="17">
        <f t="shared" si="1"/>
        <v>828.32478300000002</v>
      </c>
      <c r="K15" s="17">
        <v>0</v>
      </c>
      <c r="L15" s="17">
        <f t="shared" si="2"/>
        <v>1740.682515</v>
      </c>
      <c r="M15" s="17">
        <v>0</v>
      </c>
      <c r="N15" s="17">
        <v>14192.64</v>
      </c>
      <c r="O15" s="17">
        <v>0</v>
      </c>
      <c r="P15" s="17">
        <v>103.56</v>
      </c>
      <c r="Q15" s="17">
        <f t="shared" si="3"/>
        <v>114.04471650000001</v>
      </c>
      <c r="R15" s="17">
        <v>0</v>
      </c>
      <c r="S15" s="15"/>
      <c r="T15" s="17">
        <v>15</v>
      </c>
      <c r="U15" s="17">
        <v>0</v>
      </c>
      <c r="V15" s="17">
        <v>2</v>
      </c>
      <c r="W15" s="15"/>
      <c r="X15" s="17"/>
      <c r="Y15" s="17"/>
      <c r="Z15" s="14"/>
      <c r="AA15" s="14">
        <f t="shared" si="4"/>
        <v>120047.07</v>
      </c>
      <c r="AB15" s="16">
        <f t="shared" si="5"/>
        <v>137722.59502050001</v>
      </c>
    </row>
    <row r="16" spans="1:28" ht="15" customHeight="1" x14ac:dyDescent="0.25">
      <c r="A16" s="12" t="s">
        <v>29</v>
      </c>
      <c r="B16" s="13" t="s">
        <v>43</v>
      </c>
      <c r="C16" s="14">
        <v>89369.72</v>
      </c>
      <c r="D16" s="15"/>
      <c r="E16" s="16">
        <f t="shared" si="6"/>
        <v>82220.142400000012</v>
      </c>
      <c r="F16" s="17">
        <f t="shared" si="7"/>
        <v>7149.5776000000005</v>
      </c>
      <c r="G16" s="15"/>
      <c r="H16" s="17">
        <v>0</v>
      </c>
      <c r="I16" s="17">
        <f t="shared" si="0"/>
        <v>518.34437600000001</v>
      </c>
      <c r="J16" s="17">
        <f t="shared" si="1"/>
        <v>616.65106800000001</v>
      </c>
      <c r="K16" s="17">
        <v>0</v>
      </c>
      <c r="L16" s="17">
        <f t="shared" si="2"/>
        <v>1295.86094</v>
      </c>
      <c r="M16" s="17">
        <v>0</v>
      </c>
      <c r="N16" s="17">
        <v>7353</v>
      </c>
      <c r="O16" s="17">
        <v>0</v>
      </c>
      <c r="P16" s="17">
        <v>103.56</v>
      </c>
      <c r="Q16" s="17">
        <f t="shared" si="3"/>
        <v>84.901234000000017</v>
      </c>
      <c r="R16" s="17">
        <v>0</v>
      </c>
      <c r="S16" s="15"/>
      <c r="T16" s="17">
        <v>15</v>
      </c>
      <c r="U16" s="17">
        <v>0</v>
      </c>
      <c r="V16" s="17">
        <v>2</v>
      </c>
      <c r="W16" s="15"/>
      <c r="X16" s="17"/>
      <c r="Y16" s="17"/>
      <c r="Z16" s="14"/>
      <c r="AA16" s="14">
        <f t="shared" si="4"/>
        <v>89369.720000000016</v>
      </c>
      <c r="AB16" s="16">
        <f t="shared" si="5"/>
        <v>99342.037618000017</v>
      </c>
    </row>
    <row r="17" spans="1:28" ht="15" customHeight="1" x14ac:dyDescent="0.25">
      <c r="A17" s="12" t="s">
        <v>29</v>
      </c>
      <c r="B17" s="13" t="s">
        <v>44</v>
      </c>
      <c r="C17" s="14">
        <v>54793.13</v>
      </c>
      <c r="D17" s="15"/>
      <c r="E17" s="16">
        <f t="shared" si="6"/>
        <v>50409.679600000003</v>
      </c>
      <c r="F17" s="17">
        <f t="shared" si="7"/>
        <v>4383.4503999999997</v>
      </c>
      <c r="G17" s="15"/>
      <c r="H17" s="17">
        <v>0</v>
      </c>
      <c r="I17" s="17">
        <f t="shared" si="0"/>
        <v>317.80015399999996</v>
      </c>
      <c r="J17" s="17">
        <f t="shared" si="1"/>
        <v>378.07259699999997</v>
      </c>
      <c r="K17" s="17">
        <v>0</v>
      </c>
      <c r="L17" s="17">
        <f t="shared" si="2"/>
        <v>794.50038499999994</v>
      </c>
      <c r="M17" s="17">
        <v>0</v>
      </c>
      <c r="N17" s="17">
        <v>11354.16</v>
      </c>
      <c r="O17" s="17">
        <v>0</v>
      </c>
      <c r="P17" s="17">
        <v>103.56</v>
      </c>
      <c r="Q17" s="17">
        <f t="shared" si="3"/>
        <v>52.053473500000003</v>
      </c>
      <c r="R17" s="17">
        <v>0</v>
      </c>
      <c r="S17" s="15"/>
      <c r="T17" s="17">
        <v>15</v>
      </c>
      <c r="U17" s="17">
        <v>0</v>
      </c>
      <c r="V17" s="17">
        <v>2</v>
      </c>
      <c r="W17" s="15"/>
      <c r="X17" s="17"/>
      <c r="Y17" s="17"/>
      <c r="Z17" s="14"/>
      <c r="AA17" s="14">
        <f t="shared" si="4"/>
        <v>54793.130000000005</v>
      </c>
      <c r="AB17" s="16">
        <f t="shared" si="5"/>
        <v>67793.276609499997</v>
      </c>
    </row>
    <row r="18" spans="1:28" ht="15" customHeight="1" x14ac:dyDescent="0.25">
      <c r="A18" s="12" t="s">
        <v>29</v>
      </c>
      <c r="B18" s="13" t="s">
        <v>45</v>
      </c>
      <c r="C18" s="14">
        <v>120047.07</v>
      </c>
      <c r="D18" s="15"/>
      <c r="E18" s="16">
        <f t="shared" si="6"/>
        <v>110443.30440000001</v>
      </c>
      <c r="F18" s="17">
        <f t="shared" si="7"/>
        <v>9603.7656000000006</v>
      </c>
      <c r="G18" s="15"/>
      <c r="H18" s="17">
        <v>0</v>
      </c>
      <c r="I18" s="17">
        <f t="shared" si="0"/>
        <v>696.27300600000001</v>
      </c>
      <c r="J18" s="17">
        <f t="shared" si="1"/>
        <v>828.32478300000002</v>
      </c>
      <c r="K18" s="17">
        <v>0</v>
      </c>
      <c r="L18" s="17">
        <f t="shared" si="2"/>
        <v>1740.682515</v>
      </c>
      <c r="M18" s="17">
        <v>0</v>
      </c>
      <c r="N18" s="17">
        <v>14192.64</v>
      </c>
      <c r="O18" s="17">
        <v>0</v>
      </c>
      <c r="P18" s="17">
        <v>103.56</v>
      </c>
      <c r="Q18" s="17">
        <f t="shared" si="3"/>
        <v>114.04471650000001</v>
      </c>
      <c r="R18" s="17">
        <v>0</v>
      </c>
      <c r="S18" s="15"/>
      <c r="T18" s="17">
        <v>15</v>
      </c>
      <c r="U18" s="17">
        <v>0</v>
      </c>
      <c r="V18" s="17">
        <v>2</v>
      </c>
      <c r="W18" s="15"/>
      <c r="X18" s="17"/>
      <c r="Y18" s="17"/>
      <c r="Z18" s="14"/>
      <c r="AA18" s="14">
        <f t="shared" si="4"/>
        <v>120047.07</v>
      </c>
      <c r="AB18" s="16">
        <f t="shared" si="5"/>
        <v>137722.59502050001</v>
      </c>
    </row>
    <row r="19" spans="1:28" ht="15" customHeight="1" x14ac:dyDescent="0.25">
      <c r="A19" s="12" t="s">
        <v>29</v>
      </c>
      <c r="B19" s="13" t="s">
        <v>46</v>
      </c>
      <c r="C19" s="14">
        <f>(123472+8231.47)+2057.87</f>
        <v>133761.34</v>
      </c>
      <c r="D19" s="15"/>
      <c r="E19" s="16">
        <f t="shared" si="6"/>
        <v>123060.4328</v>
      </c>
      <c r="F19" s="17">
        <f t="shared" si="7"/>
        <v>10700.9072</v>
      </c>
      <c r="G19" s="15"/>
      <c r="H19" s="17">
        <v>0</v>
      </c>
      <c r="I19" s="17">
        <f t="shared" si="0"/>
        <v>775.81577199999992</v>
      </c>
      <c r="J19" s="17">
        <f t="shared" si="1"/>
        <v>922.95324599999992</v>
      </c>
      <c r="K19" s="17">
        <v>0</v>
      </c>
      <c r="L19" s="17">
        <f t="shared" si="2"/>
        <v>1939.5394299999998</v>
      </c>
      <c r="M19" s="17">
        <v>0</v>
      </c>
      <c r="N19" s="17">
        <v>14192.64</v>
      </c>
      <c r="O19" s="17">
        <v>0</v>
      </c>
      <c r="P19" s="17">
        <v>103.56</v>
      </c>
      <c r="Q19" s="17">
        <f t="shared" si="3"/>
        <v>127.073273</v>
      </c>
      <c r="R19" s="17">
        <v>2350</v>
      </c>
      <c r="S19" s="15"/>
      <c r="T19" s="17">
        <v>15</v>
      </c>
      <c r="U19" s="17">
        <v>0</v>
      </c>
      <c r="V19" s="17">
        <v>2</v>
      </c>
      <c r="W19" s="15"/>
      <c r="X19" s="17"/>
      <c r="Y19" s="17"/>
      <c r="Z19" s="14"/>
      <c r="AA19" s="14">
        <f t="shared" si="4"/>
        <v>133761.34</v>
      </c>
      <c r="AB19" s="16">
        <f t="shared" si="5"/>
        <v>154172.92172099996</v>
      </c>
    </row>
    <row r="20" spans="1:28" ht="15" customHeight="1" x14ac:dyDescent="0.25">
      <c r="A20" s="12" t="s">
        <v>29</v>
      </c>
      <c r="B20" s="13" t="s">
        <v>47</v>
      </c>
      <c r="C20" s="14">
        <f>(96525+5362.5)+1608.75</f>
        <v>103496.25</v>
      </c>
      <c r="D20" s="15"/>
      <c r="E20" s="16">
        <f t="shared" si="6"/>
        <v>95216.55</v>
      </c>
      <c r="F20" s="17">
        <f t="shared" si="7"/>
        <v>8279.7000000000007</v>
      </c>
      <c r="G20" s="15"/>
      <c r="H20" s="17">
        <v>0</v>
      </c>
      <c r="I20" s="17">
        <f t="shared" si="0"/>
        <v>600.27824999999996</v>
      </c>
      <c r="J20" s="17">
        <f t="shared" si="1"/>
        <v>714.12412499999994</v>
      </c>
      <c r="K20" s="17">
        <v>0</v>
      </c>
      <c r="L20" s="17">
        <f t="shared" si="2"/>
        <v>1500.6956249999998</v>
      </c>
      <c r="M20" s="17">
        <v>0</v>
      </c>
      <c r="N20" s="17">
        <v>13622.4</v>
      </c>
      <c r="O20" s="17">
        <v>0</v>
      </c>
      <c r="P20" s="17">
        <v>103.56</v>
      </c>
      <c r="Q20" s="17">
        <f t="shared" si="3"/>
        <v>98.321437500000002</v>
      </c>
      <c r="R20" s="17">
        <v>2350</v>
      </c>
      <c r="S20" s="15"/>
      <c r="T20" s="17">
        <v>15</v>
      </c>
      <c r="U20" s="17">
        <v>0</v>
      </c>
      <c r="V20" s="17">
        <v>2</v>
      </c>
      <c r="W20" s="15"/>
      <c r="X20" s="17"/>
      <c r="Y20" s="17"/>
      <c r="Z20" s="14"/>
      <c r="AA20" s="14">
        <f t="shared" si="4"/>
        <v>103496.25</v>
      </c>
      <c r="AB20" s="16">
        <f t="shared" si="5"/>
        <v>122485.62943749999</v>
      </c>
    </row>
    <row r="21" spans="1:28" ht="15" customHeight="1" x14ac:dyDescent="0.25">
      <c r="A21" s="12" t="s">
        <v>29</v>
      </c>
      <c r="B21" s="13" t="s">
        <v>48</v>
      </c>
      <c r="C21" s="14">
        <f>((((98777.6+24694.4)+6859.56)+2057.87)+1718)+6872</f>
        <v>140979.43</v>
      </c>
      <c r="D21" s="15"/>
      <c r="E21" s="16">
        <f t="shared" si="6"/>
        <v>129701.0756</v>
      </c>
      <c r="F21" s="17">
        <f t="shared" si="7"/>
        <v>11278.3544</v>
      </c>
      <c r="G21" s="15"/>
      <c r="H21" s="17">
        <v>0</v>
      </c>
      <c r="I21" s="17">
        <f t="shared" si="0"/>
        <v>817.6806939999999</v>
      </c>
      <c r="J21" s="17">
        <f t="shared" si="1"/>
        <v>972.75806699999998</v>
      </c>
      <c r="K21" s="17">
        <v>0</v>
      </c>
      <c r="L21" s="17">
        <f t="shared" si="2"/>
        <v>2044.2017349999999</v>
      </c>
      <c r="M21" s="17">
        <v>0</v>
      </c>
      <c r="N21" s="17">
        <v>7353</v>
      </c>
      <c r="O21" s="17">
        <v>564</v>
      </c>
      <c r="P21" s="17">
        <v>103.56</v>
      </c>
      <c r="Q21" s="17">
        <f t="shared" si="3"/>
        <v>133.93045849999999</v>
      </c>
      <c r="R21" s="17">
        <v>2350</v>
      </c>
      <c r="S21" s="15"/>
      <c r="T21" s="17">
        <v>15</v>
      </c>
      <c r="U21" s="17">
        <v>0</v>
      </c>
      <c r="V21" s="17">
        <v>2</v>
      </c>
      <c r="W21" s="15"/>
      <c r="X21" s="17"/>
      <c r="Y21" s="17"/>
      <c r="Z21" s="14" t="s">
        <v>49</v>
      </c>
      <c r="AA21" s="14">
        <f t="shared" si="4"/>
        <v>140979.43</v>
      </c>
      <c r="AB21" s="16">
        <f t="shared" si="5"/>
        <v>155318.56095449999</v>
      </c>
    </row>
    <row r="22" spans="1:28" ht="15" customHeight="1" x14ac:dyDescent="0.25">
      <c r="A22" s="12" t="s">
        <v>29</v>
      </c>
      <c r="B22" s="13" t="s">
        <v>50</v>
      </c>
      <c r="C22" s="14">
        <v>105671.79</v>
      </c>
      <c r="D22" s="15"/>
      <c r="E22" s="16">
        <f t="shared" si="6"/>
        <v>97218.046799999996</v>
      </c>
      <c r="F22" s="17">
        <f t="shared" si="7"/>
        <v>8453.743199999999</v>
      </c>
      <c r="G22" s="15"/>
      <c r="H22" s="17">
        <v>0</v>
      </c>
      <c r="I22" s="17">
        <f t="shared" si="0"/>
        <v>612.8963819999999</v>
      </c>
      <c r="J22" s="17">
        <f t="shared" si="1"/>
        <v>729.1353509999999</v>
      </c>
      <c r="K22" s="17">
        <v>0</v>
      </c>
      <c r="L22" s="17">
        <f t="shared" si="2"/>
        <v>1532.2409549999998</v>
      </c>
      <c r="M22" s="17">
        <v>0</v>
      </c>
      <c r="N22" s="17">
        <v>7353</v>
      </c>
      <c r="O22" s="17">
        <v>0</v>
      </c>
      <c r="P22" s="17">
        <v>103.56</v>
      </c>
      <c r="Q22" s="17">
        <f t="shared" si="3"/>
        <v>100.3882005</v>
      </c>
      <c r="R22" s="17">
        <v>0</v>
      </c>
      <c r="S22" s="15"/>
      <c r="T22" s="17">
        <v>15</v>
      </c>
      <c r="U22" s="17">
        <v>0</v>
      </c>
      <c r="V22" s="17">
        <v>2</v>
      </c>
      <c r="W22" s="15"/>
      <c r="X22" s="17"/>
      <c r="Y22" s="17"/>
      <c r="Z22" s="14"/>
      <c r="AA22" s="14">
        <f t="shared" si="4"/>
        <v>105671.79</v>
      </c>
      <c r="AB22" s="16">
        <f t="shared" si="5"/>
        <v>116103.01088850001</v>
      </c>
    </row>
    <row r="23" spans="1:28" ht="15" customHeight="1" x14ac:dyDescent="0.25">
      <c r="A23" s="12" t="s">
        <v>51</v>
      </c>
      <c r="B23" s="13" t="s">
        <v>52</v>
      </c>
      <c r="C23" s="14">
        <v>91917.32</v>
      </c>
      <c r="D23" s="15"/>
      <c r="E23" s="16">
        <v>84563.934399999998</v>
      </c>
      <c r="F23" s="17">
        <v>7353.3855999999996</v>
      </c>
      <c r="G23" s="15"/>
      <c r="H23" s="17">
        <v>0</v>
      </c>
      <c r="I23" s="17">
        <f t="shared" si="0"/>
        <v>533.12045599999999</v>
      </c>
      <c r="J23" s="17">
        <f t="shared" si="1"/>
        <v>634.22950800000001</v>
      </c>
      <c r="K23" s="17">
        <v>0</v>
      </c>
      <c r="L23" s="17">
        <f t="shared" si="2"/>
        <v>1332.80114</v>
      </c>
      <c r="M23" s="17">
        <v>0</v>
      </c>
      <c r="N23" s="17">
        <v>13622.4</v>
      </c>
      <c r="O23" s="17">
        <v>0</v>
      </c>
      <c r="P23" s="17">
        <v>103.56</v>
      </c>
      <c r="Q23" s="17">
        <f t="shared" si="3"/>
        <v>87.321453999999989</v>
      </c>
      <c r="R23" s="17">
        <v>0</v>
      </c>
      <c r="S23" s="15"/>
      <c r="T23" s="17">
        <v>15</v>
      </c>
      <c r="U23" s="17">
        <v>0</v>
      </c>
      <c r="V23" s="17">
        <v>2</v>
      </c>
      <c r="W23" s="15"/>
      <c r="X23" s="17"/>
      <c r="Y23" s="17"/>
      <c r="Z23" s="14"/>
      <c r="AA23" s="14">
        <f t="shared" si="4"/>
        <v>91917.319999999992</v>
      </c>
      <c r="AB23" s="16">
        <f t="shared" si="5"/>
        <v>108230.75255799999</v>
      </c>
    </row>
    <row r="24" spans="1:28" ht="15" customHeight="1" x14ac:dyDescent="0.25">
      <c r="A24" s="12" t="s">
        <v>51</v>
      </c>
      <c r="B24" s="13" t="s">
        <v>53</v>
      </c>
      <c r="C24" s="14">
        <v>124466.78</v>
      </c>
      <c r="D24" s="15"/>
      <c r="E24" s="16">
        <v>114509.4376</v>
      </c>
      <c r="F24" s="17">
        <v>9957.3423999999995</v>
      </c>
      <c r="G24" s="15"/>
      <c r="H24" s="17">
        <v>0</v>
      </c>
      <c r="I24" s="17">
        <f t="shared" si="0"/>
        <v>721.9073239999999</v>
      </c>
      <c r="J24" s="17">
        <f t="shared" si="1"/>
        <v>858.82078200000001</v>
      </c>
      <c r="K24" s="17">
        <v>0</v>
      </c>
      <c r="L24" s="17">
        <f t="shared" si="2"/>
        <v>1804.7683099999999</v>
      </c>
      <c r="M24" s="17">
        <v>0</v>
      </c>
      <c r="N24" s="17">
        <v>0</v>
      </c>
      <c r="O24" s="17">
        <v>0</v>
      </c>
      <c r="P24" s="17">
        <v>103.56</v>
      </c>
      <c r="Q24" s="17">
        <f t="shared" si="3"/>
        <v>118.243441</v>
      </c>
      <c r="R24" s="17">
        <v>2350</v>
      </c>
      <c r="S24" s="15"/>
      <c r="T24" s="17">
        <v>15</v>
      </c>
      <c r="U24" s="17">
        <v>0</v>
      </c>
      <c r="V24" s="17">
        <v>2</v>
      </c>
      <c r="W24" s="15"/>
      <c r="X24" s="17"/>
      <c r="Y24" s="17"/>
      <c r="Z24" s="14"/>
      <c r="AA24" s="14">
        <f t="shared" si="4"/>
        <v>124466.78</v>
      </c>
      <c r="AB24" s="16">
        <f t="shared" si="5"/>
        <v>130424.07985699999</v>
      </c>
    </row>
    <row r="25" spans="1:28" ht="15" customHeight="1" x14ac:dyDescent="0.25">
      <c r="A25" s="12" t="s">
        <v>51</v>
      </c>
      <c r="B25" s="13" t="s">
        <v>54</v>
      </c>
      <c r="C25" s="14">
        <v>120047.08</v>
      </c>
      <c r="D25" s="15"/>
      <c r="E25" s="16">
        <v>110443.31359999999</v>
      </c>
      <c r="F25" s="17">
        <v>9603.7664000000004</v>
      </c>
      <c r="G25" s="15"/>
      <c r="H25" s="17">
        <v>0</v>
      </c>
      <c r="I25" s="17">
        <f t="shared" si="0"/>
        <v>696.27306399999998</v>
      </c>
      <c r="J25" s="17">
        <f t="shared" si="1"/>
        <v>828.32485199999996</v>
      </c>
      <c r="K25" s="17">
        <v>0</v>
      </c>
      <c r="L25" s="17">
        <f t="shared" si="2"/>
        <v>1740.6826599999999</v>
      </c>
      <c r="M25" s="17">
        <v>0</v>
      </c>
      <c r="N25" s="17">
        <v>14192.64</v>
      </c>
      <c r="O25" s="17">
        <v>0</v>
      </c>
      <c r="P25" s="17">
        <v>103.56</v>
      </c>
      <c r="Q25" s="17">
        <f t="shared" si="3"/>
        <v>114.04472599999998</v>
      </c>
      <c r="R25" s="17">
        <v>2350</v>
      </c>
      <c r="S25" s="15"/>
      <c r="T25" s="17">
        <v>15</v>
      </c>
      <c r="U25" s="17">
        <v>0</v>
      </c>
      <c r="V25" s="17">
        <v>2</v>
      </c>
      <c r="W25" s="15"/>
      <c r="X25" s="17"/>
      <c r="Y25" s="17"/>
      <c r="Z25" s="14"/>
      <c r="AA25" s="14">
        <f t="shared" si="4"/>
        <v>120047.07999999999</v>
      </c>
      <c r="AB25" s="16">
        <f t="shared" si="5"/>
        <v>140072.60530199998</v>
      </c>
    </row>
    <row r="26" spans="1:28" ht="15" customHeight="1" x14ac:dyDescent="0.25">
      <c r="A26" s="12" t="s">
        <v>51</v>
      </c>
      <c r="B26" s="13" t="s">
        <v>55</v>
      </c>
      <c r="C26" s="14">
        <v>106256.15</v>
      </c>
      <c r="D26" s="15"/>
      <c r="E26" s="16">
        <v>97755.657999999996</v>
      </c>
      <c r="F26" s="17">
        <v>8500.4920000000002</v>
      </c>
      <c r="G26" s="15"/>
      <c r="H26" s="17">
        <v>0</v>
      </c>
      <c r="I26" s="17">
        <f t="shared" si="0"/>
        <v>616.28566999999987</v>
      </c>
      <c r="J26" s="17">
        <f t="shared" si="1"/>
        <v>733.16743499999995</v>
      </c>
      <c r="K26" s="17">
        <v>0</v>
      </c>
      <c r="L26" s="17">
        <f t="shared" si="2"/>
        <v>1540.7141749999998</v>
      </c>
      <c r="M26" s="17">
        <v>0</v>
      </c>
      <c r="N26" s="17">
        <v>13622.4</v>
      </c>
      <c r="O26" s="17">
        <v>0</v>
      </c>
      <c r="P26" s="17">
        <v>103.56</v>
      </c>
      <c r="Q26" s="17">
        <f t="shared" si="3"/>
        <v>100.9433425</v>
      </c>
      <c r="R26" s="17">
        <v>0</v>
      </c>
      <c r="S26" s="15"/>
      <c r="T26" s="17">
        <v>15</v>
      </c>
      <c r="U26" s="17">
        <v>0</v>
      </c>
      <c r="V26" s="17">
        <v>2</v>
      </c>
      <c r="W26" s="15"/>
      <c r="X26" s="17"/>
      <c r="Y26" s="17"/>
      <c r="Z26" s="14"/>
      <c r="AA26" s="14">
        <f t="shared" si="4"/>
        <v>106256.15</v>
      </c>
      <c r="AB26" s="16">
        <f t="shared" si="5"/>
        <v>122973.22062249998</v>
      </c>
    </row>
    <row r="27" spans="1:28" ht="15" customHeight="1" x14ac:dyDescent="0.25">
      <c r="A27" s="12" t="s">
        <v>51</v>
      </c>
      <c r="B27" s="13" t="s">
        <v>56</v>
      </c>
      <c r="C27" s="14">
        <v>127292.08</v>
      </c>
      <c r="D27" s="15"/>
      <c r="E27" s="16">
        <v>117108.7136</v>
      </c>
      <c r="F27" s="17">
        <v>10183.366400000001</v>
      </c>
      <c r="G27" s="15"/>
      <c r="H27" s="17">
        <v>0</v>
      </c>
      <c r="I27" s="17">
        <f t="shared" si="0"/>
        <v>738.29406399999993</v>
      </c>
      <c r="J27" s="17">
        <f t="shared" si="1"/>
        <v>878.31535199999996</v>
      </c>
      <c r="K27" s="17">
        <v>0</v>
      </c>
      <c r="L27" s="17">
        <f t="shared" si="2"/>
        <v>1845.73516</v>
      </c>
      <c r="M27" s="17">
        <v>0</v>
      </c>
      <c r="N27" s="17">
        <v>14192.64</v>
      </c>
      <c r="O27" s="17">
        <v>0</v>
      </c>
      <c r="P27" s="17">
        <v>103.56</v>
      </c>
      <c r="Q27" s="17">
        <f t="shared" si="3"/>
        <v>120.927476</v>
      </c>
      <c r="R27" s="17">
        <v>0</v>
      </c>
      <c r="S27" s="15"/>
      <c r="T27" s="17">
        <v>15</v>
      </c>
      <c r="U27" s="17">
        <v>0</v>
      </c>
      <c r="V27" s="17">
        <v>2</v>
      </c>
      <c r="W27" s="15"/>
      <c r="X27" s="17"/>
      <c r="Y27" s="17"/>
      <c r="Z27" s="14"/>
      <c r="AA27" s="14">
        <f t="shared" si="4"/>
        <v>127292.08</v>
      </c>
      <c r="AB27" s="16">
        <f t="shared" si="5"/>
        <v>145171.55205200001</v>
      </c>
    </row>
    <row r="28" spans="1:28" ht="15" customHeight="1" x14ac:dyDescent="0.25">
      <c r="A28" s="12" t="s">
        <v>51</v>
      </c>
      <c r="B28" s="13" t="s">
        <v>57</v>
      </c>
      <c r="C28" s="14">
        <v>73838.58</v>
      </c>
      <c r="D28" s="15"/>
      <c r="E28" s="16">
        <v>67931.493600000002</v>
      </c>
      <c r="F28" s="17">
        <v>5907.0864000000001</v>
      </c>
      <c r="G28" s="15"/>
      <c r="H28" s="17">
        <v>0</v>
      </c>
      <c r="I28" s="17">
        <f t="shared" si="0"/>
        <v>428.26376399999998</v>
      </c>
      <c r="J28" s="17">
        <f t="shared" si="1"/>
        <v>509.48620199999999</v>
      </c>
      <c r="K28" s="17">
        <v>0</v>
      </c>
      <c r="L28" s="17">
        <f t="shared" si="2"/>
        <v>1070.65941</v>
      </c>
      <c r="M28" s="17">
        <v>0</v>
      </c>
      <c r="N28" s="17">
        <v>7353</v>
      </c>
      <c r="O28" s="17">
        <v>0</v>
      </c>
      <c r="P28" s="17">
        <v>103.56</v>
      </c>
      <c r="Q28" s="17">
        <f t="shared" si="3"/>
        <v>70.146651000000006</v>
      </c>
      <c r="R28" s="17">
        <v>0</v>
      </c>
      <c r="S28" s="15"/>
      <c r="T28" s="17">
        <v>15</v>
      </c>
      <c r="U28" s="17">
        <v>0</v>
      </c>
      <c r="V28" s="17">
        <v>2</v>
      </c>
      <c r="W28" s="15"/>
      <c r="X28" s="17"/>
      <c r="Y28" s="17"/>
      <c r="Z28" s="14"/>
      <c r="AA28" s="14">
        <f t="shared" si="4"/>
        <v>73838.58</v>
      </c>
      <c r="AB28" s="16">
        <f t="shared" si="5"/>
        <v>83373.696026999998</v>
      </c>
    </row>
    <row r="29" spans="1:28" ht="15" customHeight="1" x14ac:dyDescent="0.25">
      <c r="A29" s="12" t="s">
        <v>51</v>
      </c>
      <c r="B29" s="13" t="s">
        <v>58</v>
      </c>
      <c r="C29" s="14">
        <v>29018.92</v>
      </c>
      <c r="D29" s="15"/>
      <c r="E29" s="16">
        <v>67931.493600000002</v>
      </c>
      <c r="F29" s="17">
        <v>5907.0864000000001</v>
      </c>
      <c r="G29" s="15"/>
      <c r="H29" s="17">
        <v>0</v>
      </c>
      <c r="I29" s="17">
        <f t="shared" si="0"/>
        <v>168.30973599999999</v>
      </c>
      <c r="J29" s="17">
        <f t="shared" si="1"/>
        <v>200.23054799999997</v>
      </c>
      <c r="K29" s="17">
        <v>0</v>
      </c>
      <c r="L29" s="17">
        <f t="shared" si="2"/>
        <v>420.77433999999994</v>
      </c>
      <c r="M29" s="17">
        <v>0</v>
      </c>
      <c r="N29" s="17">
        <v>2941.2</v>
      </c>
      <c r="O29" s="17">
        <v>0</v>
      </c>
      <c r="P29" s="17">
        <v>103.56</v>
      </c>
      <c r="Q29" s="17">
        <f t="shared" si="3"/>
        <v>70.146651000000006</v>
      </c>
      <c r="R29" s="17">
        <v>0</v>
      </c>
      <c r="S29" s="15"/>
      <c r="T29" s="17">
        <v>11</v>
      </c>
      <c r="U29" s="17">
        <v>0</v>
      </c>
      <c r="V29" s="17">
        <v>2</v>
      </c>
      <c r="W29" s="15"/>
      <c r="X29" s="17"/>
      <c r="Y29" s="17"/>
      <c r="Z29" s="14"/>
      <c r="AA29" s="14">
        <f t="shared" si="4"/>
        <v>73838.58</v>
      </c>
      <c r="AB29" s="16">
        <f t="shared" si="5"/>
        <v>77742.801275000005</v>
      </c>
    </row>
    <row r="30" spans="1:28" ht="15" customHeight="1" x14ac:dyDescent="0.25">
      <c r="A30" s="12" t="s">
        <v>51</v>
      </c>
      <c r="B30" s="13" t="s">
        <v>59</v>
      </c>
      <c r="C30" s="14">
        <f>97007.16</f>
        <v>97007.16</v>
      </c>
      <c r="D30" s="15"/>
      <c r="E30" s="16">
        <f>C30*0.92</f>
        <v>89246.587200000009</v>
      </c>
      <c r="F30" s="17">
        <f>C30*0.08</f>
        <v>7760.5728000000008</v>
      </c>
      <c r="G30" s="15"/>
      <c r="H30" s="17">
        <v>0</v>
      </c>
      <c r="I30" s="17">
        <f t="shared" si="0"/>
        <v>562.64152799999999</v>
      </c>
      <c r="J30" s="17">
        <f t="shared" si="1"/>
        <v>669.34940400000005</v>
      </c>
      <c r="K30" s="17">
        <v>0</v>
      </c>
      <c r="L30" s="17">
        <f t="shared" si="2"/>
        <v>1406.60382</v>
      </c>
      <c r="M30" s="17">
        <v>0</v>
      </c>
      <c r="N30" s="17">
        <v>14192.64</v>
      </c>
      <c r="O30" s="17">
        <v>0</v>
      </c>
      <c r="P30" s="17">
        <v>103.56</v>
      </c>
      <c r="Q30" s="17">
        <f t="shared" si="3"/>
        <v>92.156801999999999</v>
      </c>
      <c r="R30" s="17">
        <v>0</v>
      </c>
      <c r="S30" s="15"/>
      <c r="T30" s="17">
        <v>15</v>
      </c>
      <c r="U30" s="17">
        <v>0</v>
      </c>
      <c r="V30" s="17">
        <v>2</v>
      </c>
      <c r="W30" s="15"/>
      <c r="X30" s="17"/>
      <c r="Y30" s="17"/>
      <c r="Z30" s="14"/>
      <c r="AA30" s="14">
        <f t="shared" si="4"/>
        <v>97007.16</v>
      </c>
      <c r="AB30" s="16">
        <f t="shared" si="5"/>
        <v>114034.11155399999</v>
      </c>
    </row>
    <row r="31" spans="1:28" ht="15" customHeight="1" x14ac:dyDescent="0.25">
      <c r="A31" s="12" t="s">
        <v>51</v>
      </c>
      <c r="B31" s="13" t="s">
        <v>60</v>
      </c>
      <c r="C31" s="14">
        <v>99802.44</v>
      </c>
      <c r="D31" s="15"/>
      <c r="E31" s="16">
        <f>C31*0.92</f>
        <v>91818.2448</v>
      </c>
      <c r="F31" s="17">
        <f>C31*0.08</f>
        <v>7984.1952000000001</v>
      </c>
      <c r="G31" s="15"/>
      <c r="H31" s="17">
        <v>0</v>
      </c>
      <c r="I31" s="17">
        <f t="shared" si="0"/>
        <v>578.854152</v>
      </c>
      <c r="J31" s="17">
        <f t="shared" si="1"/>
        <v>688.63683600000002</v>
      </c>
      <c r="K31" s="17">
        <v>0</v>
      </c>
      <c r="L31" s="17">
        <f t="shared" si="2"/>
        <v>1447.1353799999999</v>
      </c>
      <c r="M31" s="17">
        <v>0</v>
      </c>
      <c r="N31" s="17">
        <v>7353</v>
      </c>
      <c r="O31" s="17">
        <v>0</v>
      </c>
      <c r="P31" s="17">
        <v>103.56</v>
      </c>
      <c r="Q31" s="17">
        <f t="shared" si="3"/>
        <v>94.812318000000005</v>
      </c>
      <c r="R31" s="17">
        <v>0</v>
      </c>
      <c r="S31" s="15"/>
      <c r="T31" s="17">
        <v>15</v>
      </c>
      <c r="U31" s="17">
        <v>0</v>
      </c>
      <c r="V31" s="17">
        <v>2</v>
      </c>
      <c r="W31" s="15"/>
      <c r="X31" s="17"/>
      <c r="Y31" s="17"/>
      <c r="Z31" s="14"/>
      <c r="AA31" s="14">
        <f t="shared" si="4"/>
        <v>99802.44</v>
      </c>
      <c r="AB31" s="16">
        <f t="shared" si="5"/>
        <v>110068.43868600001</v>
      </c>
    </row>
    <row r="32" spans="1:28" ht="15" customHeight="1" x14ac:dyDescent="0.25">
      <c r="A32" s="12" t="s">
        <v>51</v>
      </c>
      <c r="B32" s="13" t="s">
        <v>61</v>
      </c>
      <c r="C32" s="14">
        <v>117005.18</v>
      </c>
      <c r="D32" s="15"/>
      <c r="E32" s="16">
        <f>C32*0.92</f>
        <v>107644.7656</v>
      </c>
      <c r="F32" s="17">
        <f>C32*0.08</f>
        <v>9360.4143999999997</v>
      </c>
      <c r="G32" s="15"/>
      <c r="H32" s="17">
        <v>0</v>
      </c>
      <c r="I32" s="17">
        <f t="shared" si="0"/>
        <v>678.63004399999988</v>
      </c>
      <c r="J32" s="17">
        <f t="shared" si="1"/>
        <v>807.33574199999998</v>
      </c>
      <c r="K32" s="17">
        <v>0</v>
      </c>
      <c r="L32" s="17">
        <f t="shared" si="2"/>
        <v>1696.5751099999998</v>
      </c>
      <c r="M32" s="17">
        <v>0</v>
      </c>
      <c r="N32" s="17">
        <v>13622.4</v>
      </c>
      <c r="O32" s="17">
        <v>0</v>
      </c>
      <c r="P32" s="17">
        <v>103.56</v>
      </c>
      <c r="Q32" s="17">
        <f t="shared" si="3"/>
        <v>111.15492099999999</v>
      </c>
      <c r="R32" s="17">
        <v>0</v>
      </c>
      <c r="S32" s="15"/>
      <c r="T32" s="17">
        <v>15</v>
      </c>
      <c r="U32" s="17">
        <v>0</v>
      </c>
      <c r="V32" s="17">
        <v>2</v>
      </c>
      <c r="W32" s="15"/>
      <c r="X32" s="17"/>
      <c r="Y32" s="17"/>
      <c r="Z32" s="14"/>
      <c r="AA32" s="14">
        <f t="shared" si="4"/>
        <v>117005.18</v>
      </c>
      <c r="AB32" s="16">
        <f t="shared" si="5"/>
        <v>134024.83581700001</v>
      </c>
    </row>
    <row r="33" spans="1:28" ht="15" customHeight="1" x14ac:dyDescent="0.25">
      <c r="A33" s="12" t="s">
        <v>62</v>
      </c>
      <c r="B33" s="13" t="s">
        <v>63</v>
      </c>
      <c r="C33" s="14">
        <v>118021.78</v>
      </c>
      <c r="D33" s="15"/>
      <c r="E33" s="16">
        <v>108580.0376</v>
      </c>
      <c r="F33" s="17">
        <v>9441.7423999999992</v>
      </c>
      <c r="G33" s="15"/>
      <c r="H33" s="17">
        <v>0</v>
      </c>
      <c r="I33" s="17">
        <f t="shared" si="0"/>
        <v>684.52632399999993</v>
      </c>
      <c r="J33" s="17">
        <f t="shared" si="1"/>
        <v>814.35028199999999</v>
      </c>
      <c r="K33" s="17">
        <v>0</v>
      </c>
      <c r="L33" s="17">
        <f t="shared" si="2"/>
        <v>1711.3158099999998</v>
      </c>
      <c r="M33" s="17">
        <v>0</v>
      </c>
      <c r="N33" s="17">
        <v>14192.64</v>
      </c>
      <c r="O33" s="17">
        <v>0</v>
      </c>
      <c r="P33" s="17">
        <v>103.56</v>
      </c>
      <c r="Q33" s="17">
        <f t="shared" si="3"/>
        <v>112.12069099999999</v>
      </c>
      <c r="R33" s="17">
        <v>2350</v>
      </c>
      <c r="S33" s="15"/>
      <c r="T33" s="17">
        <v>15</v>
      </c>
      <c r="U33" s="17">
        <v>0</v>
      </c>
      <c r="V33" s="17">
        <v>2</v>
      </c>
      <c r="W33" s="15"/>
      <c r="X33" s="17"/>
      <c r="Y33" s="17"/>
      <c r="Z33" s="14"/>
      <c r="AA33" s="14">
        <f t="shared" si="4"/>
        <v>118021.78</v>
      </c>
      <c r="AB33" s="16">
        <f t="shared" si="5"/>
        <v>137990.29310699998</v>
      </c>
    </row>
    <row r="34" spans="1:28" ht="15" customHeight="1" x14ac:dyDescent="0.25">
      <c r="A34" s="12" t="s">
        <v>62</v>
      </c>
      <c r="B34" s="13" t="s">
        <v>64</v>
      </c>
      <c r="C34" s="14">
        <v>134119.87</v>
      </c>
      <c r="D34" s="15"/>
      <c r="E34" s="16">
        <v>123390.2804</v>
      </c>
      <c r="F34" s="17">
        <v>10729.589599999999</v>
      </c>
      <c r="G34" s="15"/>
      <c r="H34" s="17">
        <v>0</v>
      </c>
      <c r="I34" s="17">
        <f t="shared" si="0"/>
        <v>777.89524599999993</v>
      </c>
      <c r="J34" s="17">
        <f t="shared" si="1"/>
        <v>925.42710299999999</v>
      </c>
      <c r="K34" s="17">
        <v>0</v>
      </c>
      <c r="L34" s="17">
        <f t="shared" si="2"/>
        <v>1944.7381149999999</v>
      </c>
      <c r="M34" s="17">
        <v>0</v>
      </c>
      <c r="N34" s="17">
        <v>7353</v>
      </c>
      <c r="O34" s="17">
        <v>564</v>
      </c>
      <c r="P34" s="17">
        <v>103.56</v>
      </c>
      <c r="Q34" s="17">
        <f t="shared" si="3"/>
        <v>127.4138765</v>
      </c>
      <c r="R34" s="17">
        <v>2350</v>
      </c>
      <c r="S34" s="15"/>
      <c r="T34" s="17">
        <v>15</v>
      </c>
      <c r="U34" s="17">
        <v>0</v>
      </c>
      <c r="V34" s="17">
        <v>2</v>
      </c>
      <c r="W34" s="15"/>
      <c r="X34" s="17"/>
      <c r="Y34" s="17"/>
      <c r="Z34" s="14" t="s">
        <v>49</v>
      </c>
      <c r="AA34" s="14">
        <f t="shared" si="4"/>
        <v>134119.87</v>
      </c>
      <c r="AB34" s="16">
        <f t="shared" si="5"/>
        <v>148265.90434049998</v>
      </c>
    </row>
    <row r="35" spans="1:28" ht="15" customHeight="1" x14ac:dyDescent="0.25">
      <c r="A35" s="12" t="s">
        <v>62</v>
      </c>
      <c r="B35" s="13" t="s">
        <v>65</v>
      </c>
      <c r="C35" s="14">
        <v>91980.88</v>
      </c>
      <c r="D35" s="15"/>
      <c r="E35" s="16">
        <v>84622.409599999999</v>
      </c>
      <c r="F35" s="17">
        <v>7358.4704000000002</v>
      </c>
      <c r="G35" s="15"/>
      <c r="H35" s="17">
        <v>0</v>
      </c>
      <c r="I35" s="17">
        <f t="shared" si="0"/>
        <v>533.489104</v>
      </c>
      <c r="J35" s="17">
        <f t="shared" si="1"/>
        <v>634.66807200000005</v>
      </c>
      <c r="K35" s="17">
        <v>0</v>
      </c>
      <c r="L35" s="17">
        <f t="shared" si="2"/>
        <v>1333.7227599999999</v>
      </c>
      <c r="M35" s="17">
        <v>0</v>
      </c>
      <c r="N35" s="17">
        <v>13622.4</v>
      </c>
      <c r="O35" s="17">
        <v>0</v>
      </c>
      <c r="P35" s="17">
        <v>103.56</v>
      </c>
      <c r="Q35" s="17">
        <f t="shared" si="3"/>
        <v>87.381836000000007</v>
      </c>
      <c r="R35" s="17">
        <v>0</v>
      </c>
      <c r="S35" s="15"/>
      <c r="T35" s="17">
        <v>15</v>
      </c>
      <c r="U35" s="17">
        <v>0</v>
      </c>
      <c r="V35" s="17">
        <v>2</v>
      </c>
      <c r="W35" s="15"/>
      <c r="X35" s="17"/>
      <c r="Y35" s="17"/>
      <c r="Z35" s="14"/>
      <c r="AA35" s="14">
        <f t="shared" si="4"/>
        <v>91980.88</v>
      </c>
      <c r="AB35" s="16">
        <f t="shared" si="5"/>
        <v>108296.10177199999</v>
      </c>
    </row>
    <row r="36" spans="1:28" ht="15" customHeight="1" x14ac:dyDescent="0.25">
      <c r="A36" s="12" t="s">
        <v>62</v>
      </c>
      <c r="B36" s="13" t="s">
        <v>66</v>
      </c>
      <c r="C36" s="14">
        <v>75920.600000000006</v>
      </c>
      <c r="D36" s="15"/>
      <c r="E36" s="16">
        <v>69846.952000000005</v>
      </c>
      <c r="F36" s="17">
        <v>6073.6480000000001</v>
      </c>
      <c r="G36" s="15"/>
      <c r="H36" s="17">
        <v>0</v>
      </c>
      <c r="I36" s="17">
        <f t="shared" si="0"/>
        <v>440.33947999999998</v>
      </c>
      <c r="J36" s="17">
        <f t="shared" si="1"/>
        <v>523.85214000000008</v>
      </c>
      <c r="K36" s="17">
        <v>0</v>
      </c>
      <c r="L36" s="17">
        <f t="shared" si="2"/>
        <v>1100.8487</v>
      </c>
      <c r="M36" s="17">
        <v>0</v>
      </c>
      <c r="N36" s="17">
        <v>14192.64</v>
      </c>
      <c r="O36" s="17">
        <v>0</v>
      </c>
      <c r="P36" s="17">
        <v>103.56</v>
      </c>
      <c r="Q36" s="17">
        <f t="shared" si="3"/>
        <v>72.124570000000006</v>
      </c>
      <c r="R36" s="17">
        <v>0</v>
      </c>
      <c r="S36" s="15"/>
      <c r="T36" s="17">
        <v>15</v>
      </c>
      <c r="U36" s="17">
        <v>0</v>
      </c>
      <c r="V36" s="17">
        <v>2</v>
      </c>
      <c r="W36" s="15"/>
      <c r="X36" s="17"/>
      <c r="Y36" s="17"/>
      <c r="Z36" s="14"/>
      <c r="AA36" s="14">
        <f t="shared" si="4"/>
        <v>75920.600000000006</v>
      </c>
      <c r="AB36" s="16">
        <f t="shared" si="5"/>
        <v>92353.964890000003</v>
      </c>
    </row>
    <row r="37" spans="1:28" ht="15" customHeight="1" x14ac:dyDescent="0.25">
      <c r="A37" s="12" t="s">
        <v>62</v>
      </c>
      <c r="B37" s="13" t="s">
        <v>67</v>
      </c>
      <c r="C37" s="14">
        <f>(123472+2057.87)+291</f>
        <v>125820.87</v>
      </c>
      <c r="D37" s="15"/>
      <c r="E37" s="16">
        <f t="shared" ref="E37:E42" si="8">C37*0.92</f>
        <v>115755.2004</v>
      </c>
      <c r="F37" s="17">
        <f t="shared" ref="F37:F42" si="9">C37*0.08</f>
        <v>10065.669599999999</v>
      </c>
      <c r="G37" s="15"/>
      <c r="H37" s="17">
        <v>0</v>
      </c>
      <c r="I37" s="17">
        <f t="shared" si="0"/>
        <v>729.76104599999996</v>
      </c>
      <c r="J37" s="17">
        <f t="shared" si="1"/>
        <v>868.16400299999998</v>
      </c>
      <c r="K37" s="17">
        <v>0</v>
      </c>
      <c r="L37" s="17">
        <f t="shared" si="2"/>
        <v>1824.4026149999997</v>
      </c>
      <c r="M37" s="17">
        <v>0</v>
      </c>
      <c r="N37" s="17">
        <v>7353</v>
      </c>
      <c r="O37" s="17">
        <v>564</v>
      </c>
      <c r="P37" s="17">
        <v>103.56</v>
      </c>
      <c r="Q37" s="17">
        <f t="shared" si="3"/>
        <v>119.5298265</v>
      </c>
      <c r="R37" s="17">
        <v>2350</v>
      </c>
      <c r="S37" s="15"/>
      <c r="T37" s="17">
        <v>15</v>
      </c>
      <c r="U37" s="17">
        <v>0</v>
      </c>
      <c r="V37" s="17">
        <v>2</v>
      </c>
      <c r="W37" s="15"/>
      <c r="X37" s="17"/>
      <c r="Y37" s="17"/>
      <c r="Z37" s="14" t="s">
        <v>49</v>
      </c>
      <c r="AA37" s="14">
        <f t="shared" si="4"/>
        <v>125820.87</v>
      </c>
      <c r="AB37" s="16">
        <f t="shared" si="5"/>
        <v>139733.28749049996</v>
      </c>
    </row>
    <row r="38" spans="1:28" ht="15" customHeight="1" x14ac:dyDescent="0.25">
      <c r="A38" s="12" t="s">
        <v>62</v>
      </c>
      <c r="B38" s="13" t="s">
        <v>68</v>
      </c>
      <c r="C38" s="14">
        <f>111238+1853.97</f>
        <v>113091.97</v>
      </c>
      <c r="D38" s="15"/>
      <c r="E38" s="16">
        <f t="shared" si="8"/>
        <v>104044.61240000001</v>
      </c>
      <c r="F38" s="17">
        <f t="shared" si="9"/>
        <v>9047.3576000000012</v>
      </c>
      <c r="G38" s="15"/>
      <c r="H38" s="17">
        <v>0</v>
      </c>
      <c r="I38" s="17">
        <f t="shared" si="0"/>
        <v>655.93342599999994</v>
      </c>
      <c r="J38" s="17">
        <f t="shared" si="1"/>
        <v>780.33459300000004</v>
      </c>
      <c r="K38" s="17">
        <v>0</v>
      </c>
      <c r="L38" s="17">
        <f t="shared" si="2"/>
        <v>1639.8335649999999</v>
      </c>
      <c r="M38" s="17">
        <v>0</v>
      </c>
      <c r="N38" s="17">
        <v>7353</v>
      </c>
      <c r="O38" s="17">
        <v>564</v>
      </c>
      <c r="P38" s="17">
        <v>103.56</v>
      </c>
      <c r="Q38" s="17">
        <f t="shared" si="3"/>
        <v>107.43737150000001</v>
      </c>
      <c r="R38" s="17">
        <v>2350</v>
      </c>
      <c r="S38" s="15"/>
      <c r="T38" s="17">
        <v>15</v>
      </c>
      <c r="U38" s="17">
        <v>0</v>
      </c>
      <c r="V38" s="17">
        <v>2</v>
      </c>
      <c r="W38" s="15"/>
      <c r="X38" s="17"/>
      <c r="Y38" s="17"/>
      <c r="Z38" s="14"/>
      <c r="AA38" s="14">
        <f t="shared" si="4"/>
        <v>113091.97000000002</v>
      </c>
      <c r="AB38" s="16">
        <f t="shared" si="5"/>
        <v>126646.06895550001</v>
      </c>
    </row>
    <row r="39" spans="1:28" ht="15" customHeight="1" x14ac:dyDescent="0.25">
      <c r="A39" s="12" t="s">
        <v>62</v>
      </c>
      <c r="B39" s="13" t="s">
        <v>69</v>
      </c>
      <c r="C39" s="14">
        <f>111961+1866.02</f>
        <v>113827.02</v>
      </c>
      <c r="D39" s="15"/>
      <c r="E39" s="16">
        <f t="shared" si="8"/>
        <v>104720.85840000001</v>
      </c>
      <c r="F39" s="17">
        <f t="shared" si="9"/>
        <v>9106.1616000000013</v>
      </c>
      <c r="G39" s="15"/>
      <c r="H39" s="17">
        <v>0</v>
      </c>
      <c r="I39" s="17">
        <f t="shared" si="0"/>
        <v>660.19671599999992</v>
      </c>
      <c r="J39" s="17">
        <f t="shared" si="1"/>
        <v>785.40643799999998</v>
      </c>
      <c r="K39" s="17">
        <v>0</v>
      </c>
      <c r="L39" s="17">
        <f t="shared" si="2"/>
        <v>1650.49179</v>
      </c>
      <c r="M39" s="17">
        <v>0</v>
      </c>
      <c r="N39" s="17">
        <v>7353</v>
      </c>
      <c r="O39" s="17">
        <v>564</v>
      </c>
      <c r="P39" s="17">
        <v>103.56</v>
      </c>
      <c r="Q39" s="17">
        <f t="shared" si="3"/>
        <v>108.13566900000002</v>
      </c>
      <c r="R39" s="17">
        <v>2350</v>
      </c>
      <c r="S39" s="15"/>
      <c r="T39" s="17">
        <v>15</v>
      </c>
      <c r="U39" s="17">
        <v>0</v>
      </c>
      <c r="V39" s="17">
        <v>2</v>
      </c>
      <c r="W39" s="15"/>
      <c r="X39" s="17"/>
      <c r="Y39" s="17"/>
      <c r="Z39" s="14"/>
      <c r="AA39" s="14">
        <f t="shared" si="4"/>
        <v>113827.02000000002</v>
      </c>
      <c r="AB39" s="16">
        <f t="shared" si="5"/>
        <v>127401.81061300002</v>
      </c>
    </row>
    <row r="40" spans="1:28" ht="15" customHeight="1" x14ac:dyDescent="0.25">
      <c r="A40" s="12" t="s">
        <v>62</v>
      </c>
      <c r="B40" s="13" t="s">
        <v>70</v>
      </c>
      <c r="C40" s="14">
        <v>103571.9</v>
      </c>
      <c r="D40" s="15"/>
      <c r="E40" s="16">
        <f t="shared" si="8"/>
        <v>95286.148000000001</v>
      </c>
      <c r="F40" s="17">
        <f t="shared" si="9"/>
        <v>8285.7520000000004</v>
      </c>
      <c r="G40" s="15"/>
      <c r="H40" s="17">
        <v>0</v>
      </c>
      <c r="I40" s="17">
        <f t="shared" si="0"/>
        <v>600.71701999999993</v>
      </c>
      <c r="J40" s="17">
        <f t="shared" si="1"/>
        <v>714.64610999999991</v>
      </c>
      <c r="K40" s="17">
        <v>0</v>
      </c>
      <c r="L40" s="17">
        <f t="shared" si="2"/>
        <v>1501.7925499999999</v>
      </c>
      <c r="M40" s="17">
        <v>0</v>
      </c>
      <c r="N40" s="17">
        <v>13622.4</v>
      </c>
      <c r="O40" s="17">
        <v>0</v>
      </c>
      <c r="P40" s="17">
        <v>103.56</v>
      </c>
      <c r="Q40" s="17">
        <f t="shared" si="3"/>
        <v>98.393304999999998</v>
      </c>
      <c r="R40" s="17">
        <v>0</v>
      </c>
      <c r="S40" s="15"/>
      <c r="T40" s="17">
        <v>15</v>
      </c>
      <c r="U40" s="17">
        <v>0</v>
      </c>
      <c r="V40" s="17">
        <v>2</v>
      </c>
      <c r="W40" s="15"/>
      <c r="X40" s="17"/>
      <c r="Y40" s="17"/>
      <c r="Z40" s="14"/>
      <c r="AA40" s="14">
        <f t="shared" si="4"/>
        <v>103571.9</v>
      </c>
      <c r="AB40" s="16">
        <f t="shared" si="5"/>
        <v>120213.40898499999</v>
      </c>
    </row>
    <row r="41" spans="1:28" ht="15" customHeight="1" x14ac:dyDescent="0.25">
      <c r="A41" s="12" t="s">
        <v>62</v>
      </c>
      <c r="B41" s="13" t="s">
        <v>71</v>
      </c>
      <c r="C41" s="14">
        <f>102422+1707.03</f>
        <v>104129.03</v>
      </c>
      <c r="D41" s="15"/>
      <c r="E41" s="16">
        <f t="shared" si="8"/>
        <v>95798.707600000009</v>
      </c>
      <c r="F41" s="17">
        <f t="shared" si="9"/>
        <v>8330.3224000000009</v>
      </c>
      <c r="G41" s="15"/>
      <c r="H41" s="17">
        <v>0</v>
      </c>
      <c r="I41" s="17">
        <f t="shared" si="0"/>
        <v>603.94837399999994</v>
      </c>
      <c r="J41" s="17">
        <f t="shared" si="1"/>
        <v>718.49030700000003</v>
      </c>
      <c r="K41" s="17">
        <v>0</v>
      </c>
      <c r="L41" s="17">
        <f t="shared" si="2"/>
        <v>1509.8709349999999</v>
      </c>
      <c r="M41" s="17">
        <v>0</v>
      </c>
      <c r="N41" s="17">
        <v>13622.4</v>
      </c>
      <c r="O41" s="17">
        <v>0</v>
      </c>
      <c r="P41" s="17">
        <v>103.56</v>
      </c>
      <c r="Q41" s="17">
        <f t="shared" si="3"/>
        <v>98.922578500000014</v>
      </c>
      <c r="R41" s="17">
        <v>0</v>
      </c>
      <c r="S41" s="15"/>
      <c r="T41" s="17">
        <v>15</v>
      </c>
      <c r="U41" s="17">
        <v>0</v>
      </c>
      <c r="V41" s="17">
        <v>2</v>
      </c>
      <c r="W41" s="15"/>
      <c r="X41" s="17"/>
      <c r="Y41" s="17"/>
      <c r="Z41" s="14"/>
      <c r="AA41" s="14">
        <f t="shared" si="4"/>
        <v>104129.03000000001</v>
      </c>
      <c r="AB41" s="16">
        <f t="shared" si="5"/>
        <v>120786.22219450001</v>
      </c>
    </row>
    <row r="42" spans="1:28" ht="15" customHeight="1" x14ac:dyDescent="0.25">
      <c r="A42" s="12" t="s">
        <v>62</v>
      </c>
      <c r="B42" s="13" t="s">
        <v>72</v>
      </c>
      <c r="C42" s="14">
        <f>123472+2057.87</f>
        <v>125529.87</v>
      </c>
      <c r="D42" s="15"/>
      <c r="E42" s="16">
        <f t="shared" si="8"/>
        <v>115487.4804</v>
      </c>
      <c r="F42" s="17">
        <f t="shared" si="9"/>
        <v>10042.3896</v>
      </c>
      <c r="G42" s="15"/>
      <c r="H42" s="17">
        <v>0</v>
      </c>
      <c r="I42" s="17">
        <f t="shared" si="0"/>
        <v>728.07324599999993</v>
      </c>
      <c r="J42" s="17">
        <f t="shared" si="1"/>
        <v>866.15610299999992</v>
      </c>
      <c r="K42" s="17">
        <v>0</v>
      </c>
      <c r="L42" s="17">
        <f t="shared" si="2"/>
        <v>1820.1831149999998</v>
      </c>
      <c r="M42" s="17">
        <v>0</v>
      </c>
      <c r="N42" s="17">
        <v>13622.4</v>
      </c>
      <c r="O42" s="17">
        <v>0</v>
      </c>
      <c r="P42" s="17">
        <v>103.56</v>
      </c>
      <c r="Q42" s="17">
        <f t="shared" si="3"/>
        <v>119.2533765</v>
      </c>
      <c r="R42" s="17">
        <v>2350</v>
      </c>
      <c r="S42" s="15"/>
      <c r="T42" s="17">
        <v>15</v>
      </c>
      <c r="U42" s="17">
        <v>0</v>
      </c>
      <c r="V42" s="17">
        <v>2</v>
      </c>
      <c r="W42" s="15"/>
      <c r="X42" s="17"/>
      <c r="Y42" s="17"/>
      <c r="Z42" s="14"/>
      <c r="AA42" s="14">
        <f t="shared" si="4"/>
        <v>125529.87</v>
      </c>
      <c r="AB42" s="16">
        <f t="shared" si="5"/>
        <v>145139.49584049999</v>
      </c>
    </row>
    <row r="43" spans="1:28" ht="15" customHeight="1" x14ac:dyDescent="0.25">
      <c r="A43" s="12" t="s">
        <v>73</v>
      </c>
      <c r="B43" s="13" t="s">
        <v>74</v>
      </c>
      <c r="C43" s="14">
        <v>76639.25</v>
      </c>
      <c r="D43" s="15"/>
      <c r="E43" s="16">
        <v>70508.11</v>
      </c>
      <c r="F43" s="17">
        <v>6131.14</v>
      </c>
      <c r="G43" s="15"/>
      <c r="H43" s="17">
        <v>0</v>
      </c>
      <c r="I43" s="17">
        <f t="shared" si="0"/>
        <v>444.50764999999996</v>
      </c>
      <c r="J43" s="17">
        <f t="shared" si="1"/>
        <v>528.81082500000002</v>
      </c>
      <c r="K43" s="17">
        <v>0</v>
      </c>
      <c r="L43" s="17">
        <f t="shared" si="2"/>
        <v>1111.269125</v>
      </c>
      <c r="M43" s="17">
        <v>0</v>
      </c>
      <c r="N43" s="17">
        <v>13622.4</v>
      </c>
      <c r="O43" s="17">
        <v>0</v>
      </c>
      <c r="P43" s="17">
        <v>103.56</v>
      </c>
      <c r="Q43" s="17">
        <f t="shared" si="3"/>
        <v>72.807287500000001</v>
      </c>
      <c r="R43" s="17">
        <v>0</v>
      </c>
      <c r="S43" s="15"/>
      <c r="T43" s="17">
        <v>15</v>
      </c>
      <c r="U43" s="17">
        <v>0</v>
      </c>
      <c r="V43" s="17">
        <v>2</v>
      </c>
      <c r="W43" s="15"/>
      <c r="X43" s="17"/>
      <c r="Y43" s="17"/>
      <c r="Z43" s="14"/>
      <c r="AA43" s="14">
        <f t="shared" si="4"/>
        <v>76639.25</v>
      </c>
      <c r="AB43" s="16">
        <f t="shared" si="5"/>
        <v>92522.604887499998</v>
      </c>
    </row>
    <row r="44" spans="1:28" ht="15" customHeight="1" x14ac:dyDescent="0.25">
      <c r="A44" s="12" t="s">
        <v>73</v>
      </c>
      <c r="B44" s="13" t="s">
        <v>75</v>
      </c>
      <c r="C44" s="14">
        <v>99147.13</v>
      </c>
      <c r="D44" s="15"/>
      <c r="E44" s="16">
        <v>91215.359599999996</v>
      </c>
      <c r="F44" s="17">
        <v>7931.7704000000003</v>
      </c>
      <c r="G44" s="15"/>
      <c r="H44" s="17">
        <v>0</v>
      </c>
      <c r="I44" s="17">
        <f t="shared" si="0"/>
        <v>575.05335400000001</v>
      </c>
      <c r="J44" s="17">
        <f t="shared" si="1"/>
        <v>684.11519699999997</v>
      </c>
      <c r="K44" s="17">
        <v>0</v>
      </c>
      <c r="L44" s="17">
        <f t="shared" si="2"/>
        <v>1437.6333849999999</v>
      </c>
      <c r="M44" s="17">
        <v>0</v>
      </c>
      <c r="N44" s="17">
        <v>13622.4</v>
      </c>
      <c r="O44" s="17">
        <v>0</v>
      </c>
      <c r="P44" s="17">
        <v>103.56</v>
      </c>
      <c r="Q44" s="17">
        <f t="shared" si="3"/>
        <v>94.189773499999987</v>
      </c>
      <c r="R44" s="17">
        <v>0</v>
      </c>
      <c r="S44" s="15"/>
      <c r="T44" s="17">
        <v>15</v>
      </c>
      <c r="U44" s="17">
        <v>0</v>
      </c>
      <c r="V44" s="17">
        <v>2</v>
      </c>
      <c r="W44" s="15"/>
      <c r="X44" s="17"/>
      <c r="Y44" s="17"/>
      <c r="Z44" s="14" t="s">
        <v>49</v>
      </c>
      <c r="AA44" s="14">
        <f t="shared" si="4"/>
        <v>99147.12999999999</v>
      </c>
      <c r="AB44" s="16">
        <f t="shared" si="5"/>
        <v>115664.08170949998</v>
      </c>
    </row>
    <row r="45" spans="1:28" ht="15" customHeight="1" x14ac:dyDescent="0.25">
      <c r="A45" s="12" t="s">
        <v>76</v>
      </c>
      <c r="B45" s="13" t="s">
        <v>77</v>
      </c>
      <c r="C45" s="14">
        <v>129544.06</v>
      </c>
      <c r="D45" s="15"/>
      <c r="E45" s="16">
        <v>119180.5352</v>
      </c>
      <c r="F45" s="17">
        <v>10363.524799999999</v>
      </c>
      <c r="G45" s="15"/>
      <c r="H45" s="17">
        <v>0</v>
      </c>
      <c r="I45" s="17">
        <f t="shared" si="0"/>
        <v>751.35554799999989</v>
      </c>
      <c r="J45" s="17">
        <f t="shared" si="1"/>
        <v>893.85401400000001</v>
      </c>
      <c r="K45" s="17">
        <v>0</v>
      </c>
      <c r="L45" s="17">
        <f t="shared" si="2"/>
        <v>1878.3888699999998</v>
      </c>
      <c r="M45" s="17">
        <v>0</v>
      </c>
      <c r="N45" s="17">
        <v>7353</v>
      </c>
      <c r="O45" s="17">
        <v>564</v>
      </c>
      <c r="P45" s="17">
        <v>103.56</v>
      </c>
      <c r="Q45" s="17">
        <f t="shared" si="3"/>
        <v>123.066857</v>
      </c>
      <c r="R45" s="17">
        <v>2350</v>
      </c>
      <c r="S45" s="15"/>
      <c r="T45" s="17">
        <v>15</v>
      </c>
      <c r="U45" s="17">
        <v>0</v>
      </c>
      <c r="V45" s="17">
        <v>2</v>
      </c>
      <c r="W45" s="15"/>
      <c r="X45" s="17"/>
      <c r="Y45" s="17"/>
      <c r="Z45" s="14" t="s">
        <v>49</v>
      </c>
      <c r="AA45" s="14">
        <f t="shared" si="4"/>
        <v>129544.06</v>
      </c>
      <c r="AB45" s="16">
        <f t="shared" si="5"/>
        <v>143561.28528899999</v>
      </c>
    </row>
    <row r="46" spans="1:28" ht="15" customHeight="1" x14ac:dyDescent="0.25">
      <c r="A46" s="12" t="s">
        <v>76</v>
      </c>
      <c r="B46" s="13" t="s">
        <v>78</v>
      </c>
      <c r="C46" s="14">
        <v>102620.3</v>
      </c>
      <c r="D46" s="15"/>
      <c r="E46" s="16">
        <v>94410.676000000007</v>
      </c>
      <c r="F46" s="17">
        <v>8209.6239999999998</v>
      </c>
      <c r="G46" s="15"/>
      <c r="H46" s="17">
        <v>0</v>
      </c>
      <c r="I46" s="17">
        <f t="shared" si="0"/>
        <v>595.19773999999995</v>
      </c>
      <c r="J46" s="17">
        <f t="shared" si="1"/>
        <v>708.08006999999998</v>
      </c>
      <c r="K46" s="17">
        <v>0</v>
      </c>
      <c r="L46" s="17">
        <f t="shared" si="2"/>
        <v>1487.9943499999999</v>
      </c>
      <c r="M46" s="17">
        <v>0</v>
      </c>
      <c r="N46" s="17">
        <v>13622.4</v>
      </c>
      <c r="O46" s="17">
        <v>0</v>
      </c>
      <c r="P46" s="17">
        <v>103.56</v>
      </c>
      <c r="Q46" s="17">
        <f t="shared" si="3"/>
        <v>97.48928500000001</v>
      </c>
      <c r="R46" s="17">
        <v>0</v>
      </c>
      <c r="S46" s="15"/>
      <c r="T46" s="17">
        <v>15</v>
      </c>
      <c r="U46" s="17">
        <v>0</v>
      </c>
      <c r="V46" s="17">
        <v>2</v>
      </c>
      <c r="W46" s="15"/>
      <c r="X46" s="17"/>
      <c r="Y46" s="17"/>
      <c r="Z46" s="14"/>
      <c r="AA46" s="14">
        <f t="shared" si="4"/>
        <v>102620.3</v>
      </c>
      <c r="AB46" s="16">
        <f t="shared" si="5"/>
        <v>119235.02144499999</v>
      </c>
    </row>
    <row r="47" spans="1:28" ht="15" customHeight="1" x14ac:dyDescent="0.25">
      <c r="A47" s="12" t="s">
        <v>76</v>
      </c>
      <c r="B47" s="13" t="s">
        <v>79</v>
      </c>
      <c r="C47" s="14">
        <v>125529.87</v>
      </c>
      <c r="D47" s="15"/>
      <c r="E47" s="16">
        <v>115487.4804</v>
      </c>
      <c r="F47" s="17">
        <v>10042.3896</v>
      </c>
      <c r="G47" s="15"/>
      <c r="H47" s="17">
        <v>0</v>
      </c>
      <c r="I47" s="17">
        <f t="shared" si="0"/>
        <v>728.07324599999993</v>
      </c>
      <c r="J47" s="17">
        <f t="shared" si="1"/>
        <v>866.15610299999992</v>
      </c>
      <c r="K47" s="17">
        <v>0</v>
      </c>
      <c r="L47" s="17">
        <f t="shared" si="2"/>
        <v>1820.1831149999998</v>
      </c>
      <c r="M47" s="17">
        <v>0</v>
      </c>
      <c r="N47" s="17">
        <v>13622.4</v>
      </c>
      <c r="O47" s="17">
        <v>0</v>
      </c>
      <c r="P47" s="17">
        <v>103.56</v>
      </c>
      <c r="Q47" s="17">
        <f t="shared" si="3"/>
        <v>119.2533765</v>
      </c>
      <c r="R47" s="17">
        <v>0</v>
      </c>
      <c r="S47" s="15"/>
      <c r="T47" s="17">
        <v>15</v>
      </c>
      <c r="U47" s="17">
        <v>0</v>
      </c>
      <c r="V47" s="17">
        <v>2</v>
      </c>
      <c r="W47" s="15"/>
      <c r="X47" s="17"/>
      <c r="Y47" s="17"/>
      <c r="Z47" s="14"/>
      <c r="AA47" s="14">
        <f t="shared" si="4"/>
        <v>125529.87</v>
      </c>
      <c r="AB47" s="16">
        <f t="shared" si="5"/>
        <v>142789.49584049999</v>
      </c>
    </row>
    <row r="48" spans="1:28" ht="15" customHeight="1" x14ac:dyDescent="0.25">
      <c r="A48" s="12" t="s">
        <v>76</v>
      </c>
      <c r="B48" s="13" t="s">
        <v>80</v>
      </c>
      <c r="C48" s="14">
        <v>116673.68</v>
      </c>
      <c r="D48" s="15"/>
      <c r="E48" s="16">
        <v>107339.7856</v>
      </c>
      <c r="F48" s="17">
        <v>9333.8943999999992</v>
      </c>
      <c r="G48" s="15"/>
      <c r="H48" s="17">
        <v>0</v>
      </c>
      <c r="I48" s="17">
        <f t="shared" si="0"/>
        <v>676.70734399999992</v>
      </c>
      <c r="J48" s="17">
        <f t="shared" si="1"/>
        <v>805.04839199999992</v>
      </c>
      <c r="K48" s="17">
        <v>0</v>
      </c>
      <c r="L48" s="17">
        <f t="shared" si="2"/>
        <v>1691.7683599999998</v>
      </c>
      <c r="M48" s="17">
        <v>0</v>
      </c>
      <c r="N48" s="17">
        <v>7353</v>
      </c>
      <c r="O48" s="17">
        <v>0</v>
      </c>
      <c r="P48" s="17">
        <v>103.56</v>
      </c>
      <c r="Q48" s="17">
        <f t="shared" si="3"/>
        <v>110.83999600000001</v>
      </c>
      <c r="R48" s="17">
        <v>2350</v>
      </c>
      <c r="S48" s="15"/>
      <c r="T48" s="17">
        <v>15</v>
      </c>
      <c r="U48" s="17">
        <v>0</v>
      </c>
      <c r="V48" s="17">
        <v>2</v>
      </c>
      <c r="W48" s="15"/>
      <c r="X48" s="17"/>
      <c r="Y48" s="17"/>
      <c r="Z48" s="14"/>
      <c r="AA48" s="14">
        <f t="shared" si="4"/>
        <v>116673.68000000001</v>
      </c>
      <c r="AB48" s="16">
        <f t="shared" si="5"/>
        <v>129764.60409199999</v>
      </c>
    </row>
    <row r="49" spans="1:28" ht="15" customHeight="1" x14ac:dyDescent="0.25">
      <c r="A49" s="12" t="s">
        <v>76</v>
      </c>
      <c r="B49" s="13" t="s">
        <v>81</v>
      </c>
      <c r="C49" s="14">
        <v>78584.27</v>
      </c>
      <c r="D49" s="15"/>
      <c r="E49" s="16">
        <f>C49*0.92</f>
        <v>72297.52840000001</v>
      </c>
      <c r="F49" s="17">
        <f>C49*0.08</f>
        <v>6286.7416000000003</v>
      </c>
      <c r="G49" s="15"/>
      <c r="H49" s="17">
        <v>0</v>
      </c>
      <c r="I49" s="17">
        <f t="shared" si="0"/>
        <v>455.78876600000001</v>
      </c>
      <c r="J49" s="17">
        <f t="shared" si="1"/>
        <v>542.23146299999996</v>
      </c>
      <c r="K49" s="17">
        <v>0</v>
      </c>
      <c r="L49" s="17">
        <f t="shared" si="2"/>
        <v>1139.4719150000001</v>
      </c>
      <c r="M49" s="17">
        <v>0</v>
      </c>
      <c r="N49" s="17">
        <v>7353</v>
      </c>
      <c r="O49" s="17">
        <v>0</v>
      </c>
      <c r="P49" s="17">
        <v>103.56</v>
      </c>
      <c r="Q49" s="17">
        <f t="shared" si="3"/>
        <v>74.655056500000001</v>
      </c>
      <c r="R49" s="17">
        <v>0</v>
      </c>
      <c r="S49" s="15"/>
      <c r="T49" s="17">
        <v>15</v>
      </c>
      <c r="U49" s="17">
        <v>0</v>
      </c>
      <c r="V49" s="17">
        <v>2</v>
      </c>
      <c r="W49" s="15"/>
      <c r="X49" s="17"/>
      <c r="Y49" s="17"/>
      <c r="Z49" s="14"/>
      <c r="AA49" s="14">
        <f t="shared" si="4"/>
        <v>78584.27</v>
      </c>
      <c r="AB49" s="16">
        <f t="shared" si="5"/>
        <v>88252.977200500012</v>
      </c>
    </row>
    <row r="50" spans="1:28" ht="15" customHeight="1" x14ac:dyDescent="0.25">
      <c r="A50" s="12" t="s">
        <v>76</v>
      </c>
      <c r="B50" s="13" t="s">
        <v>82</v>
      </c>
      <c r="C50" s="14">
        <v>109231.57</v>
      </c>
      <c r="D50" s="15"/>
      <c r="E50" s="16">
        <f>C50*0.92</f>
        <v>100493.04440000001</v>
      </c>
      <c r="F50" s="17">
        <f>C50*0.08</f>
        <v>8738.5256000000008</v>
      </c>
      <c r="G50" s="15"/>
      <c r="H50" s="17">
        <v>0</v>
      </c>
      <c r="I50" s="17">
        <f t="shared" si="0"/>
        <v>633.54310599999997</v>
      </c>
      <c r="J50" s="17">
        <f t="shared" si="1"/>
        <v>753.69783300000006</v>
      </c>
      <c r="K50" s="17">
        <v>0</v>
      </c>
      <c r="L50" s="17">
        <f t="shared" si="2"/>
        <v>1583.857765</v>
      </c>
      <c r="M50" s="17">
        <v>0</v>
      </c>
      <c r="N50" s="17">
        <v>13622.4</v>
      </c>
      <c r="O50" s="17">
        <v>0</v>
      </c>
      <c r="P50" s="17">
        <v>103.56</v>
      </c>
      <c r="Q50" s="17">
        <f t="shared" si="3"/>
        <v>103.7699915</v>
      </c>
      <c r="R50" s="17">
        <v>0</v>
      </c>
      <c r="S50" s="15"/>
      <c r="T50" s="17">
        <v>15</v>
      </c>
      <c r="U50" s="17">
        <v>0</v>
      </c>
      <c r="V50" s="17">
        <v>2</v>
      </c>
      <c r="W50" s="15"/>
      <c r="X50" s="17"/>
      <c r="Y50" s="17"/>
      <c r="Z50" s="14"/>
      <c r="AA50" s="14">
        <f t="shared" si="4"/>
        <v>109231.57</v>
      </c>
      <c r="AB50" s="16">
        <f t="shared" si="5"/>
        <v>126032.39869549999</v>
      </c>
    </row>
    <row r="51" spans="1:28" ht="15" customHeight="1" x14ac:dyDescent="0.25">
      <c r="A51" s="12" t="s">
        <v>83</v>
      </c>
      <c r="B51" s="13" t="s">
        <v>84</v>
      </c>
      <c r="C51" s="14">
        <v>106807.73</v>
      </c>
      <c r="D51" s="15"/>
      <c r="E51" s="16">
        <v>98263.111600000004</v>
      </c>
      <c r="F51" s="17">
        <v>8544.6183999999994</v>
      </c>
      <c r="G51" s="15"/>
      <c r="H51" s="17">
        <v>0</v>
      </c>
      <c r="I51" s="17">
        <f t="shared" si="0"/>
        <v>619.48483399999998</v>
      </c>
      <c r="J51" s="17">
        <f t="shared" si="1"/>
        <v>736.97333700000001</v>
      </c>
      <c r="K51" s="17">
        <v>0</v>
      </c>
      <c r="L51" s="17">
        <f t="shared" si="2"/>
        <v>1548.7120849999999</v>
      </c>
      <c r="M51" s="17">
        <v>0</v>
      </c>
      <c r="N51" s="17">
        <v>7353</v>
      </c>
      <c r="O51" s="17">
        <v>564</v>
      </c>
      <c r="P51" s="17">
        <v>103.56</v>
      </c>
      <c r="Q51" s="17">
        <f t="shared" si="3"/>
        <v>101.46734350000001</v>
      </c>
      <c r="R51" s="17">
        <v>2350</v>
      </c>
      <c r="S51" s="15"/>
      <c r="T51" s="17">
        <v>15</v>
      </c>
      <c r="U51" s="17">
        <v>0</v>
      </c>
      <c r="V51" s="17">
        <v>2</v>
      </c>
      <c r="W51" s="15"/>
      <c r="X51" s="17"/>
      <c r="Y51" s="17"/>
      <c r="Z51" s="14" t="s">
        <v>49</v>
      </c>
      <c r="AA51" s="14">
        <f t="shared" si="4"/>
        <v>106807.73000000001</v>
      </c>
      <c r="AB51" s="16">
        <f t="shared" si="5"/>
        <v>120184.92759950002</v>
      </c>
    </row>
    <row r="52" spans="1:28" ht="15" customHeight="1" x14ac:dyDescent="0.25">
      <c r="A52" s="12" t="s">
        <v>83</v>
      </c>
      <c r="B52" s="13" t="s">
        <v>85</v>
      </c>
      <c r="C52" s="14">
        <v>111354.48</v>
      </c>
      <c r="D52" s="15"/>
      <c r="E52" s="16">
        <v>102446.1216</v>
      </c>
      <c r="F52" s="17">
        <v>8908.3583999999992</v>
      </c>
      <c r="G52" s="15"/>
      <c r="H52" s="17">
        <v>0</v>
      </c>
      <c r="I52" s="17">
        <f t="shared" si="0"/>
        <v>645.85598399999992</v>
      </c>
      <c r="J52" s="17">
        <f t="shared" si="1"/>
        <v>768.345912</v>
      </c>
      <c r="K52" s="17">
        <v>0</v>
      </c>
      <c r="L52" s="17">
        <f t="shared" si="2"/>
        <v>1614.6399599999997</v>
      </c>
      <c r="M52" s="17">
        <v>0</v>
      </c>
      <c r="N52" s="17">
        <v>13622.4</v>
      </c>
      <c r="O52" s="17">
        <v>0</v>
      </c>
      <c r="P52" s="17">
        <v>103.56</v>
      </c>
      <c r="Q52" s="17">
        <f t="shared" si="3"/>
        <v>105.786756</v>
      </c>
      <c r="R52" s="17">
        <v>0</v>
      </c>
      <c r="S52" s="15"/>
      <c r="T52" s="17">
        <v>15</v>
      </c>
      <c r="U52" s="17">
        <v>0</v>
      </c>
      <c r="V52" s="17">
        <v>2</v>
      </c>
      <c r="W52" s="15"/>
      <c r="X52" s="17"/>
      <c r="Y52" s="17"/>
      <c r="Z52" s="14"/>
      <c r="AA52" s="14">
        <f t="shared" si="4"/>
        <v>111354.48</v>
      </c>
      <c r="AB52" s="16">
        <f t="shared" si="5"/>
        <v>128215.06861199999</v>
      </c>
    </row>
    <row r="53" spans="1:28" ht="15" customHeight="1" x14ac:dyDescent="0.25">
      <c r="A53" s="12" t="s">
        <v>83</v>
      </c>
      <c r="B53" s="13" t="s">
        <v>86</v>
      </c>
      <c r="C53" s="14">
        <v>123025.82</v>
      </c>
      <c r="D53" s="15"/>
      <c r="E53" s="16">
        <v>113183.75440000001</v>
      </c>
      <c r="F53" s="17">
        <v>9842.0655999999999</v>
      </c>
      <c r="G53" s="15"/>
      <c r="H53" s="17">
        <v>0</v>
      </c>
      <c r="I53" s="17">
        <f t="shared" si="0"/>
        <v>713.549756</v>
      </c>
      <c r="J53" s="17">
        <f t="shared" si="1"/>
        <v>848.87815799999998</v>
      </c>
      <c r="K53" s="17">
        <v>0</v>
      </c>
      <c r="L53" s="17">
        <f t="shared" si="2"/>
        <v>1783.8743899999999</v>
      </c>
      <c r="M53" s="17">
        <v>0</v>
      </c>
      <c r="N53" s="17">
        <v>13622.4</v>
      </c>
      <c r="O53" s="17">
        <v>0</v>
      </c>
      <c r="P53" s="17">
        <v>103.56</v>
      </c>
      <c r="Q53" s="17">
        <f t="shared" si="3"/>
        <v>116.87452900000001</v>
      </c>
      <c r="R53" s="17">
        <v>2350</v>
      </c>
      <c r="S53" s="15"/>
      <c r="T53" s="17">
        <v>15</v>
      </c>
      <c r="U53" s="17">
        <v>0</v>
      </c>
      <c r="V53" s="17">
        <v>2</v>
      </c>
      <c r="W53" s="15"/>
      <c r="X53" s="17"/>
      <c r="Y53" s="17"/>
      <c r="Z53" s="14"/>
      <c r="AA53" s="14">
        <f t="shared" si="4"/>
        <v>123025.82</v>
      </c>
      <c r="AB53" s="16">
        <f t="shared" si="5"/>
        <v>142564.956833</v>
      </c>
    </row>
    <row r="54" spans="1:28" ht="15" customHeight="1" x14ac:dyDescent="0.25">
      <c r="A54" s="12" t="s">
        <v>83</v>
      </c>
      <c r="B54" s="13" t="s">
        <v>87</v>
      </c>
      <c r="C54" s="14">
        <v>73757.13</v>
      </c>
      <c r="D54" s="15"/>
      <c r="E54" s="16">
        <v>67856.559599999993</v>
      </c>
      <c r="F54" s="17">
        <v>5900.5703999999996</v>
      </c>
      <c r="G54" s="15"/>
      <c r="H54" s="17">
        <v>0</v>
      </c>
      <c r="I54" s="17">
        <f t="shared" si="0"/>
        <v>427.79135400000001</v>
      </c>
      <c r="J54" s="17">
        <f t="shared" si="1"/>
        <v>508.92419700000005</v>
      </c>
      <c r="K54" s="17">
        <v>0</v>
      </c>
      <c r="L54" s="17">
        <f t="shared" si="2"/>
        <v>1069.4783849999999</v>
      </c>
      <c r="M54" s="17">
        <v>0</v>
      </c>
      <c r="N54" s="17">
        <v>10686.72</v>
      </c>
      <c r="O54" s="17">
        <v>0</v>
      </c>
      <c r="P54" s="17">
        <v>103.56</v>
      </c>
      <c r="Q54" s="17">
        <f t="shared" si="3"/>
        <v>70.069273499999994</v>
      </c>
      <c r="R54" s="17">
        <v>0</v>
      </c>
      <c r="S54" s="15"/>
      <c r="T54" s="17">
        <v>15</v>
      </c>
      <c r="U54" s="17">
        <v>0</v>
      </c>
      <c r="V54" s="17">
        <v>2</v>
      </c>
      <c r="W54" s="15"/>
      <c r="X54" s="17"/>
      <c r="Y54" s="17"/>
      <c r="Z54" s="14"/>
      <c r="AA54" s="14">
        <f t="shared" si="4"/>
        <v>73757.12999999999</v>
      </c>
      <c r="AB54" s="16">
        <f t="shared" si="5"/>
        <v>86623.67320949999</v>
      </c>
    </row>
    <row r="55" spans="1:28" ht="15" customHeight="1" x14ac:dyDescent="0.25">
      <c r="A55" s="12" t="s">
        <v>83</v>
      </c>
      <c r="B55" s="13" t="s">
        <v>88</v>
      </c>
      <c r="C55" s="14">
        <v>76968.23</v>
      </c>
      <c r="D55" s="15"/>
      <c r="E55" s="16">
        <v>70810.771599999993</v>
      </c>
      <c r="F55" s="17">
        <v>6157.4584000000004</v>
      </c>
      <c r="G55" s="15"/>
      <c r="H55" s="17">
        <v>0</v>
      </c>
      <c r="I55" s="17">
        <f t="shared" si="0"/>
        <v>446.41573399999993</v>
      </c>
      <c r="J55" s="17">
        <f t="shared" si="1"/>
        <v>531.08078699999999</v>
      </c>
      <c r="K55" s="17">
        <v>0</v>
      </c>
      <c r="L55" s="17">
        <f t="shared" si="2"/>
        <v>1116.0393349999999</v>
      </c>
      <c r="M55" s="17">
        <v>0</v>
      </c>
      <c r="N55" s="17">
        <v>10216.799999999999</v>
      </c>
      <c r="O55" s="17">
        <v>0</v>
      </c>
      <c r="P55" s="17">
        <v>103.56</v>
      </c>
      <c r="Q55" s="17">
        <f t="shared" si="3"/>
        <v>73.119818499999994</v>
      </c>
      <c r="R55" s="17">
        <v>1512.5</v>
      </c>
      <c r="S55" s="15"/>
      <c r="T55" s="17">
        <v>15</v>
      </c>
      <c r="U55" s="17">
        <v>0</v>
      </c>
      <c r="V55" s="17">
        <v>2</v>
      </c>
      <c r="W55" s="15"/>
      <c r="X55" s="17"/>
      <c r="Y55" s="17"/>
      <c r="Z55" s="14"/>
      <c r="AA55" s="14">
        <f t="shared" si="4"/>
        <v>76968.23</v>
      </c>
      <c r="AB55" s="16">
        <f t="shared" si="5"/>
        <v>90967.74567449998</v>
      </c>
    </row>
    <row r="56" spans="1:28" ht="15" customHeight="1" x14ac:dyDescent="0.25">
      <c r="A56" s="12" t="s">
        <v>83</v>
      </c>
      <c r="B56" s="13" t="s">
        <v>89</v>
      </c>
      <c r="C56" s="14">
        <v>68202.070000000007</v>
      </c>
      <c r="D56" s="15"/>
      <c r="E56" s="16">
        <v>62745.904399999999</v>
      </c>
      <c r="F56" s="17">
        <v>5456.1656000000003</v>
      </c>
      <c r="G56" s="15"/>
      <c r="H56" s="17">
        <v>0</v>
      </c>
      <c r="I56" s="17">
        <f t="shared" si="0"/>
        <v>395.57200599999999</v>
      </c>
      <c r="J56" s="17">
        <f t="shared" si="1"/>
        <v>470.59428300000002</v>
      </c>
      <c r="K56" s="17">
        <v>0</v>
      </c>
      <c r="L56" s="17">
        <f t="shared" si="2"/>
        <v>988.93001500000003</v>
      </c>
      <c r="M56" s="17">
        <v>0</v>
      </c>
      <c r="N56" s="17">
        <v>13622.4</v>
      </c>
      <c r="O56" s="17">
        <v>0</v>
      </c>
      <c r="P56" s="17">
        <v>103.56</v>
      </c>
      <c r="Q56" s="17">
        <f t="shared" si="3"/>
        <v>64.791966500000001</v>
      </c>
      <c r="R56" s="17">
        <v>0</v>
      </c>
      <c r="S56" s="15"/>
      <c r="T56" s="17">
        <v>15</v>
      </c>
      <c r="U56" s="17">
        <v>0</v>
      </c>
      <c r="V56" s="17">
        <v>2</v>
      </c>
      <c r="W56" s="15"/>
      <c r="X56" s="17"/>
      <c r="Y56" s="17"/>
      <c r="Z56" s="14"/>
      <c r="AA56" s="14">
        <f t="shared" si="4"/>
        <v>68202.070000000007</v>
      </c>
      <c r="AB56" s="16">
        <f t="shared" si="5"/>
        <v>83847.918270499998</v>
      </c>
    </row>
    <row r="57" spans="1:28" ht="15" customHeight="1" x14ac:dyDescent="0.25">
      <c r="A57" s="12" t="s">
        <v>83</v>
      </c>
      <c r="B57" s="13" t="s">
        <v>90</v>
      </c>
      <c r="C57" s="14">
        <v>123025.82</v>
      </c>
      <c r="D57" s="15"/>
      <c r="E57" s="16">
        <v>113183.75440000001</v>
      </c>
      <c r="F57" s="17">
        <v>9842.0655999999999</v>
      </c>
      <c r="G57" s="15"/>
      <c r="H57" s="17">
        <v>0</v>
      </c>
      <c r="I57" s="17">
        <f t="shared" si="0"/>
        <v>713.549756</v>
      </c>
      <c r="J57" s="17">
        <f t="shared" si="1"/>
        <v>848.87815799999998</v>
      </c>
      <c r="K57" s="17">
        <v>0</v>
      </c>
      <c r="L57" s="17">
        <f t="shared" si="2"/>
        <v>1783.8743899999999</v>
      </c>
      <c r="M57" s="17">
        <v>0</v>
      </c>
      <c r="N57" s="17">
        <v>14192.64</v>
      </c>
      <c r="O57" s="17">
        <v>0</v>
      </c>
      <c r="P57" s="17">
        <v>103.56</v>
      </c>
      <c r="Q57" s="17">
        <f t="shared" si="3"/>
        <v>116.87452900000001</v>
      </c>
      <c r="R57" s="17">
        <v>2350</v>
      </c>
      <c r="S57" s="15"/>
      <c r="T57" s="17">
        <v>15</v>
      </c>
      <c r="U57" s="17">
        <v>0</v>
      </c>
      <c r="V57" s="17">
        <v>2</v>
      </c>
      <c r="W57" s="15"/>
      <c r="X57" s="17"/>
      <c r="Y57" s="17"/>
      <c r="Z57" s="14"/>
      <c r="AA57" s="14">
        <f t="shared" si="4"/>
        <v>123025.82</v>
      </c>
      <c r="AB57" s="16">
        <f t="shared" si="5"/>
        <v>143135.19683299999</v>
      </c>
    </row>
    <row r="58" spans="1:28" ht="15" customHeight="1" x14ac:dyDescent="0.25">
      <c r="A58" s="12" t="s">
        <v>83</v>
      </c>
      <c r="B58" s="13" t="s">
        <v>91</v>
      </c>
      <c r="C58" s="14">
        <v>95367.4</v>
      </c>
      <c r="D58" s="15"/>
      <c r="E58" s="16">
        <v>87738.008000000002</v>
      </c>
      <c r="F58" s="17">
        <v>7629.3919999999998</v>
      </c>
      <c r="G58" s="15"/>
      <c r="H58" s="17">
        <v>0</v>
      </c>
      <c r="I58" s="17">
        <f t="shared" si="0"/>
        <v>553.13091999999995</v>
      </c>
      <c r="J58" s="17">
        <f t="shared" si="1"/>
        <v>658.03505999999993</v>
      </c>
      <c r="K58" s="17">
        <v>0</v>
      </c>
      <c r="L58" s="17">
        <f t="shared" si="2"/>
        <v>1382.8272999999999</v>
      </c>
      <c r="M58" s="17">
        <v>0</v>
      </c>
      <c r="N58" s="17">
        <v>13622.4</v>
      </c>
      <c r="O58" s="17">
        <v>0</v>
      </c>
      <c r="P58" s="17">
        <v>103.56</v>
      </c>
      <c r="Q58" s="17">
        <f t="shared" si="3"/>
        <v>90.599029999999999</v>
      </c>
      <c r="R58" s="17">
        <v>0</v>
      </c>
      <c r="S58" s="15"/>
      <c r="T58" s="17">
        <v>15</v>
      </c>
      <c r="U58" s="17">
        <v>0</v>
      </c>
      <c r="V58" s="17">
        <v>2</v>
      </c>
      <c r="W58" s="15"/>
      <c r="X58" s="17"/>
      <c r="Y58" s="17"/>
      <c r="Z58" s="14"/>
      <c r="AA58" s="14">
        <f t="shared" si="4"/>
        <v>95367.4</v>
      </c>
      <c r="AB58" s="16">
        <f t="shared" si="5"/>
        <v>111777.95230999998</v>
      </c>
    </row>
    <row r="59" spans="1:28" ht="15" customHeight="1" x14ac:dyDescent="0.25">
      <c r="A59" s="12" t="s">
        <v>83</v>
      </c>
      <c r="B59" s="13" t="s">
        <v>92</v>
      </c>
      <c r="C59" s="14">
        <v>101292.53</v>
      </c>
      <c r="D59" s="15"/>
      <c r="E59" s="16">
        <v>93189.127600000007</v>
      </c>
      <c r="F59" s="17">
        <v>8103.4023999999999</v>
      </c>
      <c r="G59" s="15"/>
      <c r="H59" s="17">
        <v>0</v>
      </c>
      <c r="I59" s="17">
        <f t="shared" si="0"/>
        <v>587.49667399999998</v>
      </c>
      <c r="J59" s="17">
        <f t="shared" si="1"/>
        <v>698.91845699999999</v>
      </c>
      <c r="K59" s="17">
        <v>0</v>
      </c>
      <c r="L59" s="17">
        <f t="shared" si="2"/>
        <v>1468.741685</v>
      </c>
      <c r="M59" s="17">
        <v>0</v>
      </c>
      <c r="N59" s="17">
        <v>14192.64</v>
      </c>
      <c r="O59" s="17">
        <v>0</v>
      </c>
      <c r="P59" s="17">
        <v>103.56</v>
      </c>
      <c r="Q59" s="17">
        <f t="shared" si="3"/>
        <v>96.227903500000011</v>
      </c>
      <c r="R59" s="17">
        <v>0</v>
      </c>
      <c r="S59" s="15"/>
      <c r="T59" s="17">
        <v>15</v>
      </c>
      <c r="U59" s="17">
        <v>0</v>
      </c>
      <c r="V59" s="17">
        <v>2</v>
      </c>
      <c r="W59" s="15"/>
      <c r="X59" s="17"/>
      <c r="Y59" s="17"/>
      <c r="Z59" s="14"/>
      <c r="AA59" s="14">
        <f t="shared" si="4"/>
        <v>101292.53000000001</v>
      </c>
      <c r="AB59" s="16">
        <f t="shared" si="5"/>
        <v>118440.11471950001</v>
      </c>
    </row>
    <row r="60" spans="1:28" ht="15" customHeight="1" x14ac:dyDescent="0.25">
      <c r="A60" s="12" t="s">
        <v>83</v>
      </c>
      <c r="B60" s="13" t="s">
        <v>93</v>
      </c>
      <c r="C60" s="14">
        <v>115612.28</v>
      </c>
      <c r="D60" s="15"/>
      <c r="E60" s="16">
        <v>106363.29760000001</v>
      </c>
      <c r="F60" s="17">
        <v>9248.9824000000008</v>
      </c>
      <c r="G60" s="15"/>
      <c r="H60" s="17">
        <v>0</v>
      </c>
      <c r="I60" s="17">
        <f t="shared" si="0"/>
        <v>670.55122399999993</v>
      </c>
      <c r="J60" s="17">
        <f t="shared" si="1"/>
        <v>797.72473200000002</v>
      </c>
      <c r="K60" s="17">
        <v>0</v>
      </c>
      <c r="L60" s="17">
        <f t="shared" si="2"/>
        <v>1676.3780599999998</v>
      </c>
      <c r="M60" s="17">
        <v>0</v>
      </c>
      <c r="N60" s="17">
        <v>13622.4</v>
      </c>
      <c r="O60" s="17">
        <v>0</v>
      </c>
      <c r="P60" s="17">
        <v>103.56</v>
      </c>
      <c r="Q60" s="17">
        <f t="shared" si="3"/>
        <v>109.831666</v>
      </c>
      <c r="R60" s="17">
        <v>2350</v>
      </c>
      <c r="S60" s="15"/>
      <c r="T60" s="17">
        <v>15</v>
      </c>
      <c r="U60" s="17">
        <v>0</v>
      </c>
      <c r="V60" s="17">
        <v>2</v>
      </c>
      <c r="W60" s="15"/>
      <c r="X60" s="17"/>
      <c r="Y60" s="17"/>
      <c r="Z60" s="14"/>
      <c r="AA60" s="14">
        <f t="shared" si="4"/>
        <v>115612.28</v>
      </c>
      <c r="AB60" s="16">
        <f t="shared" si="5"/>
        <v>134942.72568200002</v>
      </c>
    </row>
    <row r="61" spans="1:28" ht="15" customHeight="1" x14ac:dyDescent="0.25">
      <c r="A61" s="12" t="s">
        <v>83</v>
      </c>
      <c r="B61" s="13" t="s">
        <v>94</v>
      </c>
      <c r="C61" s="14">
        <v>82321.53</v>
      </c>
      <c r="D61" s="15"/>
      <c r="E61" s="16">
        <v>75735.8076</v>
      </c>
      <c r="F61" s="17">
        <v>6585.7223999999997</v>
      </c>
      <c r="G61" s="15"/>
      <c r="H61" s="17">
        <v>0</v>
      </c>
      <c r="I61" s="17">
        <f t="shared" si="0"/>
        <v>477.46487399999995</v>
      </c>
      <c r="J61" s="17">
        <f t="shared" si="1"/>
        <v>568.01855699999999</v>
      </c>
      <c r="K61" s="17">
        <v>0</v>
      </c>
      <c r="L61" s="17">
        <f t="shared" si="2"/>
        <v>1193.6621849999999</v>
      </c>
      <c r="M61" s="17">
        <v>0</v>
      </c>
      <c r="N61" s="17">
        <v>14192.64</v>
      </c>
      <c r="O61" s="17">
        <v>0</v>
      </c>
      <c r="P61" s="17">
        <v>103.56</v>
      </c>
      <c r="Q61" s="17">
        <f t="shared" si="3"/>
        <v>78.205453500000004</v>
      </c>
      <c r="R61" s="17">
        <v>0</v>
      </c>
      <c r="S61" s="15"/>
      <c r="T61" s="17">
        <v>15</v>
      </c>
      <c r="U61" s="17">
        <v>0</v>
      </c>
      <c r="V61" s="17">
        <v>2</v>
      </c>
      <c r="W61" s="15"/>
      <c r="X61" s="17"/>
      <c r="Y61" s="17"/>
      <c r="Z61" s="14"/>
      <c r="AA61" s="14">
        <f t="shared" si="4"/>
        <v>82321.53</v>
      </c>
      <c r="AB61" s="16">
        <f t="shared" si="5"/>
        <v>98935.081069499996</v>
      </c>
    </row>
    <row r="62" spans="1:28" ht="15" customHeight="1" x14ac:dyDescent="0.25">
      <c r="A62" s="12" t="s">
        <v>83</v>
      </c>
      <c r="B62" s="13" t="s">
        <v>95</v>
      </c>
      <c r="C62" s="14">
        <v>73504.240000000005</v>
      </c>
      <c r="D62" s="15"/>
      <c r="E62" s="16">
        <v>67623.900800000003</v>
      </c>
      <c r="F62" s="17">
        <v>5880.3392000000003</v>
      </c>
      <c r="G62" s="15"/>
      <c r="H62" s="17">
        <v>0</v>
      </c>
      <c r="I62" s="17">
        <f t="shared" si="0"/>
        <v>426.324592</v>
      </c>
      <c r="J62" s="17">
        <f t="shared" si="1"/>
        <v>507.17925600000001</v>
      </c>
      <c r="K62" s="17">
        <v>0</v>
      </c>
      <c r="L62" s="17">
        <f t="shared" si="2"/>
        <v>1065.8114800000001</v>
      </c>
      <c r="M62" s="17">
        <v>0</v>
      </c>
      <c r="N62" s="17">
        <v>10216.799999999999</v>
      </c>
      <c r="O62" s="17">
        <v>0</v>
      </c>
      <c r="P62" s="17">
        <v>103.56</v>
      </c>
      <c r="Q62" s="17">
        <f t="shared" si="3"/>
        <v>69.829028000000008</v>
      </c>
      <c r="R62" s="17">
        <v>1512.5</v>
      </c>
      <c r="S62" s="15"/>
      <c r="T62" s="17">
        <v>15</v>
      </c>
      <c r="U62" s="17">
        <v>0</v>
      </c>
      <c r="V62" s="17">
        <v>2</v>
      </c>
      <c r="W62" s="15"/>
      <c r="X62" s="17"/>
      <c r="Y62" s="17"/>
      <c r="Z62" s="14"/>
      <c r="AA62" s="14">
        <f t="shared" si="4"/>
        <v>73504.240000000005</v>
      </c>
      <c r="AB62" s="16">
        <f t="shared" si="5"/>
        <v>87406.24435600001</v>
      </c>
    </row>
    <row r="63" spans="1:28" ht="15" customHeight="1" x14ac:dyDescent="0.25">
      <c r="A63" s="12" t="s">
        <v>83</v>
      </c>
      <c r="B63" s="13" t="s">
        <v>96</v>
      </c>
      <c r="C63" s="14">
        <v>101292.53</v>
      </c>
      <c r="D63" s="15"/>
      <c r="E63" s="16">
        <v>93189.127600000007</v>
      </c>
      <c r="F63" s="17">
        <v>8103.4023999999999</v>
      </c>
      <c r="G63" s="15"/>
      <c r="H63" s="17">
        <v>0</v>
      </c>
      <c r="I63" s="17">
        <f t="shared" si="0"/>
        <v>587.49667399999998</v>
      </c>
      <c r="J63" s="17">
        <f t="shared" si="1"/>
        <v>698.91845699999999</v>
      </c>
      <c r="K63" s="17">
        <v>0</v>
      </c>
      <c r="L63" s="17">
        <f t="shared" si="2"/>
        <v>1468.741685</v>
      </c>
      <c r="M63" s="17">
        <v>0</v>
      </c>
      <c r="N63" s="17">
        <v>13622.4</v>
      </c>
      <c r="O63" s="17">
        <v>0</v>
      </c>
      <c r="P63" s="17">
        <v>103.56</v>
      </c>
      <c r="Q63" s="17">
        <f t="shared" si="3"/>
        <v>96.227903500000011</v>
      </c>
      <c r="R63" s="17">
        <v>0</v>
      </c>
      <c r="S63" s="15"/>
      <c r="T63" s="17">
        <v>15</v>
      </c>
      <c r="U63" s="17">
        <v>0</v>
      </c>
      <c r="V63" s="17">
        <v>2</v>
      </c>
      <c r="W63" s="15"/>
      <c r="X63" s="17"/>
      <c r="Y63" s="17"/>
      <c r="Z63" s="14"/>
      <c r="AA63" s="14">
        <f t="shared" si="4"/>
        <v>101292.53000000001</v>
      </c>
      <c r="AB63" s="16">
        <f t="shared" si="5"/>
        <v>117869.8747195</v>
      </c>
    </row>
    <row r="64" spans="1:28" ht="15" customHeight="1" x14ac:dyDescent="0.25">
      <c r="A64" s="12" t="s">
        <v>83</v>
      </c>
      <c r="B64" s="13" t="s">
        <v>97</v>
      </c>
      <c r="C64" s="14">
        <v>120696.63</v>
      </c>
      <c r="D64" s="15"/>
      <c r="E64" s="16">
        <v>111040.8996</v>
      </c>
      <c r="F64" s="17">
        <v>9655.7304000000004</v>
      </c>
      <c r="G64" s="15"/>
      <c r="H64" s="17">
        <v>0</v>
      </c>
      <c r="I64" s="17">
        <f t="shared" si="0"/>
        <v>700.04045399999995</v>
      </c>
      <c r="J64" s="17">
        <f t="shared" si="1"/>
        <v>832.80674699999997</v>
      </c>
      <c r="K64" s="17">
        <v>0</v>
      </c>
      <c r="L64" s="17">
        <f t="shared" si="2"/>
        <v>1750.1011349999999</v>
      </c>
      <c r="M64" s="17">
        <v>0</v>
      </c>
      <c r="N64" s="17">
        <v>13622.4</v>
      </c>
      <c r="O64" s="17">
        <v>0</v>
      </c>
      <c r="P64" s="17">
        <v>103.56</v>
      </c>
      <c r="Q64" s="17">
        <f t="shared" si="3"/>
        <v>114.6617985</v>
      </c>
      <c r="R64" s="17">
        <v>2350</v>
      </c>
      <c r="S64" s="15"/>
      <c r="T64" s="17">
        <v>15</v>
      </c>
      <c r="U64" s="17">
        <v>0</v>
      </c>
      <c r="V64" s="17">
        <v>2</v>
      </c>
      <c r="W64" s="15"/>
      <c r="X64" s="17"/>
      <c r="Y64" s="17"/>
      <c r="Z64" s="14"/>
      <c r="AA64" s="14">
        <f t="shared" si="4"/>
        <v>120696.63</v>
      </c>
      <c r="AB64" s="16">
        <f t="shared" si="5"/>
        <v>140170.20013449999</v>
      </c>
    </row>
    <row r="65" spans="1:28" ht="15" customHeight="1" x14ac:dyDescent="0.25">
      <c r="A65" s="12" t="s">
        <v>83</v>
      </c>
      <c r="B65" s="13" t="s">
        <v>98</v>
      </c>
      <c r="C65" s="14">
        <v>118017.72</v>
      </c>
      <c r="D65" s="15"/>
      <c r="E65" s="16">
        <v>108576.3024</v>
      </c>
      <c r="F65" s="17">
        <v>9441.4176000000007</v>
      </c>
      <c r="G65" s="15"/>
      <c r="H65" s="17">
        <v>0</v>
      </c>
      <c r="I65" s="17">
        <f t="shared" si="0"/>
        <v>684.50277599999993</v>
      </c>
      <c r="J65" s="17">
        <f t="shared" si="1"/>
        <v>814.32226800000001</v>
      </c>
      <c r="K65" s="17">
        <v>0</v>
      </c>
      <c r="L65" s="17">
        <f t="shared" si="2"/>
        <v>1711.25694</v>
      </c>
      <c r="M65" s="17">
        <v>0</v>
      </c>
      <c r="N65" s="17">
        <v>7353</v>
      </c>
      <c r="O65" s="17">
        <v>0</v>
      </c>
      <c r="P65" s="17">
        <v>103.56</v>
      </c>
      <c r="Q65" s="17">
        <f t="shared" si="3"/>
        <v>112.116834</v>
      </c>
      <c r="R65" s="17">
        <v>2350</v>
      </c>
      <c r="S65" s="15"/>
      <c r="T65" s="17">
        <v>15</v>
      </c>
      <c r="U65" s="17">
        <v>0</v>
      </c>
      <c r="V65" s="17">
        <v>2</v>
      </c>
      <c r="W65" s="15"/>
      <c r="X65" s="17"/>
      <c r="Y65" s="17"/>
      <c r="Z65" s="14"/>
      <c r="AA65" s="14">
        <f t="shared" si="4"/>
        <v>118017.72</v>
      </c>
      <c r="AB65" s="16">
        <f t="shared" si="5"/>
        <v>131146.478818</v>
      </c>
    </row>
    <row r="66" spans="1:28" ht="15" customHeight="1" x14ac:dyDescent="0.25">
      <c r="A66" s="12" t="s">
        <v>83</v>
      </c>
      <c r="B66" s="13" t="s">
        <v>99</v>
      </c>
      <c r="C66" s="14">
        <v>87631.58</v>
      </c>
      <c r="D66" s="15"/>
      <c r="E66" s="16">
        <v>80621.053599999999</v>
      </c>
      <c r="F66" s="17">
        <v>7010.5263999999997</v>
      </c>
      <c r="G66" s="15"/>
      <c r="H66" s="17">
        <v>0</v>
      </c>
      <c r="I66" s="17">
        <f t="shared" si="0"/>
        <v>508.26316399999996</v>
      </c>
      <c r="J66" s="17">
        <f t="shared" si="1"/>
        <v>604.65790200000004</v>
      </c>
      <c r="K66" s="17">
        <v>0</v>
      </c>
      <c r="L66" s="17">
        <f t="shared" si="2"/>
        <v>1270.6579099999999</v>
      </c>
      <c r="M66" s="17">
        <v>0</v>
      </c>
      <c r="N66" s="17">
        <v>7353</v>
      </c>
      <c r="O66" s="17">
        <v>0</v>
      </c>
      <c r="P66" s="17">
        <v>103.56</v>
      </c>
      <c r="Q66" s="17">
        <f t="shared" si="3"/>
        <v>83.250000999999997</v>
      </c>
      <c r="R66" s="17">
        <v>0</v>
      </c>
      <c r="S66" s="15"/>
      <c r="T66" s="17">
        <v>15</v>
      </c>
      <c r="U66" s="17">
        <v>0</v>
      </c>
      <c r="V66" s="17">
        <v>2</v>
      </c>
      <c r="W66" s="15"/>
      <c r="X66" s="17"/>
      <c r="Y66" s="17"/>
      <c r="Z66" s="14"/>
      <c r="AA66" s="14">
        <f t="shared" si="4"/>
        <v>87631.58</v>
      </c>
      <c r="AB66" s="16">
        <f t="shared" si="5"/>
        <v>97554.968976999997</v>
      </c>
    </row>
    <row r="67" spans="1:28" ht="15" customHeight="1" x14ac:dyDescent="0.25">
      <c r="A67" s="12" t="s">
        <v>83</v>
      </c>
      <c r="B67" s="13" t="s">
        <v>100</v>
      </c>
      <c r="C67" s="14">
        <v>128938.28</v>
      </c>
      <c r="D67" s="15"/>
      <c r="E67" s="16">
        <v>118623.2176</v>
      </c>
      <c r="F67" s="17">
        <v>10315.062400000001</v>
      </c>
      <c r="G67" s="15"/>
      <c r="H67" s="17">
        <v>0</v>
      </c>
      <c r="I67" s="17">
        <f t="shared" ref="I67:I130" si="10">C67*(0.58/100)</f>
        <v>747.84202399999992</v>
      </c>
      <c r="J67" s="17">
        <f t="shared" ref="J67:J130" si="11">C67*(0.69/100)</f>
        <v>889.67413199999999</v>
      </c>
      <c r="K67" s="17">
        <v>0</v>
      </c>
      <c r="L67" s="17">
        <f t="shared" ref="L67:L130" si="12">C67*(1.45/100)</f>
        <v>1869.6050599999999</v>
      </c>
      <c r="M67" s="17">
        <v>0</v>
      </c>
      <c r="N67" s="17">
        <v>5665.8</v>
      </c>
      <c r="O67" s="17">
        <v>701.76</v>
      </c>
      <c r="P67" s="17">
        <v>103.56</v>
      </c>
      <c r="Q67" s="17">
        <f t="shared" ref="Q67:Q130" si="13">(E67+F67)*0.00095</f>
        <v>122.491366</v>
      </c>
      <c r="R67" s="17">
        <v>2350</v>
      </c>
      <c r="S67" s="15"/>
      <c r="T67" s="17">
        <v>15</v>
      </c>
      <c r="U67" s="17">
        <v>0</v>
      </c>
      <c r="V67" s="17">
        <v>2</v>
      </c>
      <c r="W67" s="15"/>
      <c r="X67" s="17"/>
      <c r="Y67" s="17"/>
      <c r="Z67" s="14" t="s">
        <v>49</v>
      </c>
      <c r="AA67" s="14">
        <f t="shared" si="4"/>
        <v>128938.28</v>
      </c>
      <c r="AB67" s="16">
        <f t="shared" si="5"/>
        <v>141389.012582</v>
      </c>
    </row>
    <row r="68" spans="1:28" ht="15" customHeight="1" x14ac:dyDescent="0.25">
      <c r="A68" s="12" t="s">
        <v>83</v>
      </c>
      <c r="B68" s="13" t="s">
        <v>101</v>
      </c>
      <c r="C68" s="14">
        <v>101292.53</v>
      </c>
      <c r="D68" s="15"/>
      <c r="E68" s="16">
        <v>93189.127600000007</v>
      </c>
      <c r="F68" s="17">
        <v>8103.4023999999999</v>
      </c>
      <c r="G68" s="15"/>
      <c r="H68" s="17">
        <v>0</v>
      </c>
      <c r="I68" s="17">
        <f t="shared" si="10"/>
        <v>587.49667399999998</v>
      </c>
      <c r="J68" s="17">
        <f t="shared" si="11"/>
        <v>698.91845699999999</v>
      </c>
      <c r="K68" s="17">
        <v>0</v>
      </c>
      <c r="L68" s="17">
        <f t="shared" si="12"/>
        <v>1468.741685</v>
      </c>
      <c r="M68" s="17">
        <v>0</v>
      </c>
      <c r="N68" s="17">
        <v>14192.64</v>
      </c>
      <c r="O68" s="17">
        <v>0</v>
      </c>
      <c r="P68" s="17">
        <v>103.56</v>
      </c>
      <c r="Q68" s="17">
        <f t="shared" si="13"/>
        <v>96.227903500000011</v>
      </c>
      <c r="R68" s="17">
        <v>2350</v>
      </c>
      <c r="S68" s="15"/>
      <c r="T68" s="17">
        <v>15</v>
      </c>
      <c r="U68" s="17">
        <v>0</v>
      </c>
      <c r="V68" s="17">
        <v>2</v>
      </c>
      <c r="W68" s="15"/>
      <c r="X68" s="17"/>
      <c r="Y68" s="17"/>
      <c r="Z68" s="14"/>
      <c r="AA68" s="14">
        <f t="shared" ref="AA68:AA131" si="14">SUM(E68+F68)</f>
        <v>101292.53000000001</v>
      </c>
      <c r="AB68" s="16">
        <f t="shared" si="5"/>
        <v>120790.11471950001</v>
      </c>
    </row>
    <row r="69" spans="1:28" ht="15" customHeight="1" x14ac:dyDescent="0.25">
      <c r="A69" s="12" t="s">
        <v>83</v>
      </c>
      <c r="B69" s="13" t="s">
        <v>102</v>
      </c>
      <c r="C69" s="14">
        <v>89812.33</v>
      </c>
      <c r="D69" s="15"/>
      <c r="E69" s="16">
        <v>82627.343599999993</v>
      </c>
      <c r="F69" s="17">
        <v>7184.9863999999998</v>
      </c>
      <c r="G69" s="15"/>
      <c r="H69" s="17">
        <v>0</v>
      </c>
      <c r="I69" s="17">
        <f t="shared" si="10"/>
        <v>520.91151400000001</v>
      </c>
      <c r="J69" s="17">
        <f t="shared" si="11"/>
        <v>619.70507699999996</v>
      </c>
      <c r="K69" s="17">
        <v>0</v>
      </c>
      <c r="L69" s="17">
        <f t="shared" si="12"/>
        <v>1302.278785</v>
      </c>
      <c r="M69" s="17">
        <v>0</v>
      </c>
      <c r="N69" s="17">
        <v>8152.32</v>
      </c>
      <c r="O69" s="17">
        <v>0</v>
      </c>
      <c r="P69" s="17">
        <v>103.56</v>
      </c>
      <c r="Q69" s="17">
        <f t="shared" si="13"/>
        <v>85.321713499999987</v>
      </c>
      <c r="R69" s="17">
        <v>0</v>
      </c>
      <c r="S69" s="15"/>
      <c r="T69" s="17">
        <v>15</v>
      </c>
      <c r="U69" s="17">
        <v>0</v>
      </c>
      <c r="V69" s="17">
        <v>2</v>
      </c>
      <c r="W69" s="15"/>
      <c r="X69" s="17"/>
      <c r="Y69" s="17"/>
      <c r="Z69" s="14"/>
      <c r="AA69" s="14">
        <f t="shared" si="14"/>
        <v>89812.329999999987</v>
      </c>
      <c r="AB69" s="16">
        <f t="shared" si="5"/>
        <v>100596.42708949999</v>
      </c>
    </row>
    <row r="70" spans="1:28" ht="15" customHeight="1" x14ac:dyDescent="0.25">
      <c r="A70" s="12" t="s">
        <v>83</v>
      </c>
      <c r="B70" s="13" t="s">
        <v>103</v>
      </c>
      <c r="C70" s="14">
        <v>111354.48</v>
      </c>
      <c r="D70" s="15"/>
      <c r="E70" s="16">
        <v>102446.1216</v>
      </c>
      <c r="F70" s="17">
        <v>8908.3583999999992</v>
      </c>
      <c r="G70" s="15"/>
      <c r="H70" s="17">
        <v>0</v>
      </c>
      <c r="I70" s="17">
        <f t="shared" si="10"/>
        <v>645.85598399999992</v>
      </c>
      <c r="J70" s="17">
        <f t="shared" si="11"/>
        <v>768.345912</v>
      </c>
      <c r="K70" s="17">
        <v>0</v>
      </c>
      <c r="L70" s="17">
        <f t="shared" si="12"/>
        <v>1614.6399599999997</v>
      </c>
      <c r="M70" s="17">
        <v>0</v>
      </c>
      <c r="N70" s="17">
        <v>13622.4</v>
      </c>
      <c r="O70" s="17">
        <v>0</v>
      </c>
      <c r="P70" s="17">
        <v>103.56</v>
      </c>
      <c r="Q70" s="17">
        <f t="shared" si="13"/>
        <v>105.786756</v>
      </c>
      <c r="R70" s="17">
        <v>2350</v>
      </c>
      <c r="S70" s="15"/>
      <c r="T70" s="17">
        <v>15</v>
      </c>
      <c r="U70" s="17">
        <v>0</v>
      </c>
      <c r="V70" s="17">
        <v>2</v>
      </c>
      <c r="W70" s="15"/>
      <c r="X70" s="17"/>
      <c r="Y70" s="17"/>
      <c r="Z70" s="14"/>
      <c r="AA70" s="14">
        <f t="shared" si="14"/>
        <v>111354.48</v>
      </c>
      <c r="AB70" s="16">
        <f t="shared" si="5"/>
        <v>130565.06861199999</v>
      </c>
    </row>
    <row r="71" spans="1:28" ht="15" customHeight="1" x14ac:dyDescent="0.25">
      <c r="A71" s="12" t="s">
        <v>83</v>
      </c>
      <c r="B71" s="13" t="s">
        <v>104</v>
      </c>
      <c r="C71" s="14">
        <v>100196.57</v>
      </c>
      <c r="D71" s="15"/>
      <c r="E71" s="16">
        <v>92180.844400000002</v>
      </c>
      <c r="F71" s="17">
        <v>8015.7255999999998</v>
      </c>
      <c r="G71" s="15"/>
      <c r="H71" s="17">
        <v>0</v>
      </c>
      <c r="I71" s="17">
        <f t="shared" si="10"/>
        <v>581.14010599999995</v>
      </c>
      <c r="J71" s="17">
        <f t="shared" si="11"/>
        <v>691.35633300000006</v>
      </c>
      <c r="K71" s="17">
        <v>0</v>
      </c>
      <c r="L71" s="17">
        <f t="shared" si="12"/>
        <v>1452.850265</v>
      </c>
      <c r="M71" s="17">
        <v>0</v>
      </c>
      <c r="N71" s="17">
        <v>7353</v>
      </c>
      <c r="O71" s="17">
        <v>0</v>
      </c>
      <c r="P71" s="17">
        <v>103.56</v>
      </c>
      <c r="Q71" s="17">
        <f t="shared" si="13"/>
        <v>95.186741500000011</v>
      </c>
      <c r="R71" s="17">
        <v>0</v>
      </c>
      <c r="S71" s="15"/>
      <c r="T71" s="17">
        <v>15</v>
      </c>
      <c r="U71" s="17">
        <v>0</v>
      </c>
      <c r="V71" s="17">
        <v>2</v>
      </c>
      <c r="W71" s="15"/>
      <c r="X71" s="17"/>
      <c r="Y71" s="17"/>
      <c r="Z71" s="14"/>
      <c r="AA71" s="14">
        <f t="shared" si="14"/>
        <v>100196.57</v>
      </c>
      <c r="AB71" s="16">
        <f t="shared" ref="AB71:AB134" si="15">(((((((((((((E71+F71)+H71)+I71)+J71)+K71)+L71)+M71)+N71)+O71)+P71)+Q71)+R71)+X71)+Y71</f>
        <v>110473.66344550002</v>
      </c>
    </row>
    <row r="72" spans="1:28" ht="15" customHeight="1" x14ac:dyDescent="0.25">
      <c r="A72" s="12" t="s">
        <v>83</v>
      </c>
      <c r="B72" s="13" t="s">
        <v>105</v>
      </c>
      <c r="C72" s="14">
        <v>63738.9</v>
      </c>
      <c r="D72" s="15"/>
      <c r="E72" s="16">
        <v>58639.788</v>
      </c>
      <c r="F72" s="17">
        <v>5099.1120000000001</v>
      </c>
      <c r="G72" s="15"/>
      <c r="H72" s="17">
        <v>0</v>
      </c>
      <c r="I72" s="17">
        <f t="shared" si="10"/>
        <v>369.68561999999997</v>
      </c>
      <c r="J72" s="17">
        <f t="shared" si="11"/>
        <v>439.79840999999999</v>
      </c>
      <c r="K72" s="17">
        <v>0</v>
      </c>
      <c r="L72" s="17">
        <f t="shared" si="12"/>
        <v>924.21404999999993</v>
      </c>
      <c r="M72" s="17">
        <v>0</v>
      </c>
      <c r="N72" s="17">
        <v>0</v>
      </c>
      <c r="O72" s="17">
        <v>0</v>
      </c>
      <c r="P72" s="17">
        <v>103.56</v>
      </c>
      <c r="Q72" s="17">
        <f t="shared" si="13"/>
        <v>60.551955</v>
      </c>
      <c r="R72" s="17">
        <v>0</v>
      </c>
      <c r="S72" s="15"/>
      <c r="T72" s="17">
        <v>15</v>
      </c>
      <c r="U72" s="17">
        <v>0</v>
      </c>
      <c r="V72" s="17">
        <v>2</v>
      </c>
      <c r="W72" s="15"/>
      <c r="X72" s="17"/>
      <c r="Y72" s="17"/>
      <c r="Z72" s="14"/>
      <c r="AA72" s="14">
        <f t="shared" si="14"/>
        <v>63738.9</v>
      </c>
      <c r="AB72" s="16">
        <f t="shared" si="15"/>
        <v>65636.710035000011</v>
      </c>
    </row>
    <row r="73" spans="1:28" ht="15" customHeight="1" x14ac:dyDescent="0.25">
      <c r="A73" s="12" t="s">
        <v>83</v>
      </c>
      <c r="B73" s="13" t="s">
        <v>106</v>
      </c>
      <c r="C73" s="14">
        <v>71583.5</v>
      </c>
      <c r="D73" s="15"/>
      <c r="E73" s="16">
        <v>65856.820000000007</v>
      </c>
      <c r="F73" s="17">
        <v>5726.68</v>
      </c>
      <c r="G73" s="15"/>
      <c r="H73" s="17">
        <v>0</v>
      </c>
      <c r="I73" s="17">
        <f t="shared" si="10"/>
        <v>415.18429999999995</v>
      </c>
      <c r="J73" s="17">
        <f t="shared" si="11"/>
        <v>493.92615000000001</v>
      </c>
      <c r="K73" s="17">
        <v>0</v>
      </c>
      <c r="L73" s="17">
        <f t="shared" si="12"/>
        <v>1037.96075</v>
      </c>
      <c r="M73" s="17">
        <v>0</v>
      </c>
      <c r="N73" s="17">
        <v>5665.8</v>
      </c>
      <c r="O73" s="17">
        <v>0</v>
      </c>
      <c r="P73" s="17">
        <v>103.56</v>
      </c>
      <c r="Q73" s="17">
        <f t="shared" si="13"/>
        <v>68.004324999999994</v>
      </c>
      <c r="R73" s="17">
        <v>0</v>
      </c>
      <c r="S73" s="15"/>
      <c r="T73" s="17">
        <v>15</v>
      </c>
      <c r="U73" s="17">
        <v>0</v>
      </c>
      <c r="V73" s="17">
        <v>2</v>
      </c>
      <c r="W73" s="15"/>
      <c r="X73" s="17"/>
      <c r="Y73" s="17"/>
      <c r="Z73" s="14"/>
      <c r="AA73" s="14">
        <f t="shared" si="14"/>
        <v>71583.5</v>
      </c>
      <c r="AB73" s="16">
        <f t="shared" si="15"/>
        <v>79367.935524999994</v>
      </c>
    </row>
    <row r="74" spans="1:28" ht="15" customHeight="1" x14ac:dyDescent="0.25">
      <c r="A74" s="12" t="s">
        <v>83</v>
      </c>
      <c r="B74" s="13" t="s">
        <v>107</v>
      </c>
      <c r="C74" s="14">
        <v>60250.720000000001</v>
      </c>
      <c r="D74" s="15"/>
      <c r="E74" s="16">
        <f>(C74*0.92)</f>
        <v>55430.662400000001</v>
      </c>
      <c r="F74" s="17">
        <f>C74*0.08</f>
        <v>4820.0576000000001</v>
      </c>
      <c r="G74" s="15"/>
      <c r="H74" s="17">
        <v>0</v>
      </c>
      <c r="I74" s="17">
        <f t="shared" si="10"/>
        <v>349.45417599999996</v>
      </c>
      <c r="J74" s="17">
        <f t="shared" si="11"/>
        <v>415.72996799999999</v>
      </c>
      <c r="K74" s="17">
        <v>0</v>
      </c>
      <c r="L74" s="17">
        <f t="shared" si="12"/>
        <v>873.6354399999999</v>
      </c>
      <c r="M74" s="17">
        <v>0</v>
      </c>
      <c r="N74" s="17">
        <v>7353</v>
      </c>
      <c r="O74" s="17">
        <v>0</v>
      </c>
      <c r="P74" s="17">
        <v>103.56</v>
      </c>
      <c r="Q74" s="17">
        <f t="shared" si="13"/>
        <v>57.238184000000004</v>
      </c>
      <c r="R74" s="17">
        <v>0</v>
      </c>
      <c r="S74" s="15"/>
      <c r="T74" s="17">
        <v>15</v>
      </c>
      <c r="U74" s="17">
        <v>0</v>
      </c>
      <c r="V74" s="17">
        <v>2</v>
      </c>
      <c r="W74" s="15"/>
      <c r="X74" s="17"/>
      <c r="Y74" s="17"/>
      <c r="Z74" s="14"/>
      <c r="AA74" s="14">
        <f t="shared" si="14"/>
        <v>60250.720000000001</v>
      </c>
      <c r="AB74" s="16">
        <f t="shared" si="15"/>
        <v>69403.337767999998</v>
      </c>
    </row>
    <row r="75" spans="1:28" ht="15" customHeight="1" x14ac:dyDescent="0.25">
      <c r="A75" s="12" t="s">
        <v>83</v>
      </c>
      <c r="B75" s="13" t="s">
        <v>108</v>
      </c>
      <c r="C75" s="14">
        <v>68202.070000000007</v>
      </c>
      <c r="D75" s="15"/>
      <c r="E75" s="16">
        <v>62745.904399999999</v>
      </c>
      <c r="F75" s="17">
        <v>5456.1656000000003</v>
      </c>
      <c r="G75" s="15"/>
      <c r="H75" s="17">
        <v>0</v>
      </c>
      <c r="I75" s="17">
        <f t="shared" si="10"/>
        <v>395.57200599999999</v>
      </c>
      <c r="J75" s="17">
        <f t="shared" si="11"/>
        <v>470.59428300000002</v>
      </c>
      <c r="K75" s="17">
        <v>0</v>
      </c>
      <c r="L75" s="17">
        <f t="shared" si="12"/>
        <v>988.93001500000003</v>
      </c>
      <c r="M75" s="17">
        <v>0</v>
      </c>
      <c r="N75" s="17">
        <v>7353</v>
      </c>
      <c r="O75" s="17">
        <v>612.96</v>
      </c>
      <c r="P75" s="17">
        <v>103.56</v>
      </c>
      <c r="Q75" s="17">
        <f t="shared" si="13"/>
        <v>64.791966500000001</v>
      </c>
      <c r="R75" s="17">
        <v>2350</v>
      </c>
      <c r="S75" s="15"/>
      <c r="T75" s="17">
        <v>15</v>
      </c>
      <c r="U75" s="17">
        <v>0</v>
      </c>
      <c r="V75" s="17">
        <v>2</v>
      </c>
      <c r="W75" s="15"/>
      <c r="X75" s="17"/>
      <c r="Y75" s="17"/>
      <c r="Z75" s="14"/>
      <c r="AA75" s="14">
        <f t="shared" si="14"/>
        <v>68202.070000000007</v>
      </c>
      <c r="AB75" s="16">
        <f t="shared" si="15"/>
        <v>80541.478270500011</v>
      </c>
    </row>
    <row r="76" spans="1:28" ht="15" customHeight="1" x14ac:dyDescent="0.25">
      <c r="A76" s="12" t="s">
        <v>83</v>
      </c>
      <c r="B76" s="13" t="s">
        <v>109</v>
      </c>
      <c r="C76" s="14">
        <v>53910.78</v>
      </c>
      <c r="D76" s="15"/>
      <c r="E76" s="16">
        <v>49597.917600000001</v>
      </c>
      <c r="F76" s="17">
        <v>4312.8624</v>
      </c>
      <c r="G76" s="15"/>
      <c r="H76" s="17">
        <v>0</v>
      </c>
      <c r="I76" s="17">
        <f t="shared" si="10"/>
        <v>312.68252399999994</v>
      </c>
      <c r="J76" s="17">
        <f t="shared" si="11"/>
        <v>371.98438199999998</v>
      </c>
      <c r="K76" s="17">
        <v>0</v>
      </c>
      <c r="L76" s="17">
        <f t="shared" si="12"/>
        <v>781.70630999999992</v>
      </c>
      <c r="M76" s="17">
        <v>0</v>
      </c>
      <c r="N76" s="17">
        <v>7353</v>
      </c>
      <c r="O76" s="17">
        <v>0</v>
      </c>
      <c r="P76" s="17">
        <v>103.56</v>
      </c>
      <c r="Q76" s="17">
        <f t="shared" si="13"/>
        <v>51.215240999999999</v>
      </c>
      <c r="R76" s="17">
        <v>0</v>
      </c>
      <c r="S76" s="15"/>
      <c r="T76" s="17">
        <v>15</v>
      </c>
      <c r="U76" s="17">
        <v>0</v>
      </c>
      <c r="V76" s="17">
        <v>2</v>
      </c>
      <c r="W76" s="15"/>
      <c r="X76" s="17"/>
      <c r="Y76" s="17"/>
      <c r="Z76" s="14"/>
      <c r="AA76" s="14">
        <f t="shared" si="14"/>
        <v>53910.78</v>
      </c>
      <c r="AB76" s="16">
        <f t="shared" si="15"/>
        <v>62884.928457000002</v>
      </c>
    </row>
    <row r="77" spans="1:28" ht="15" customHeight="1" x14ac:dyDescent="0.25">
      <c r="A77" s="12" t="s">
        <v>83</v>
      </c>
      <c r="B77" s="13" t="s">
        <v>110</v>
      </c>
      <c r="C77" s="14">
        <v>105679.45</v>
      </c>
      <c r="D77" s="15"/>
      <c r="E77" s="16">
        <v>97225.093999999997</v>
      </c>
      <c r="F77" s="17">
        <v>8454.3559999999998</v>
      </c>
      <c r="G77" s="15"/>
      <c r="H77" s="17">
        <v>0</v>
      </c>
      <c r="I77" s="17">
        <f t="shared" si="10"/>
        <v>612.94080999999994</v>
      </c>
      <c r="J77" s="17">
        <f t="shared" si="11"/>
        <v>729.18820499999993</v>
      </c>
      <c r="K77" s="17">
        <v>0</v>
      </c>
      <c r="L77" s="17">
        <f t="shared" si="12"/>
        <v>1532.3520249999999</v>
      </c>
      <c r="M77" s="17">
        <v>0</v>
      </c>
      <c r="N77" s="17">
        <v>14192.64</v>
      </c>
      <c r="O77" s="17">
        <v>0</v>
      </c>
      <c r="P77" s="17">
        <v>103.56</v>
      </c>
      <c r="Q77" s="17">
        <f t="shared" si="13"/>
        <v>100.3954775</v>
      </c>
      <c r="R77" s="17">
        <v>0</v>
      </c>
      <c r="S77" s="15"/>
      <c r="T77" s="17">
        <v>15</v>
      </c>
      <c r="U77" s="17">
        <v>0</v>
      </c>
      <c r="V77" s="17">
        <v>2</v>
      </c>
      <c r="W77" s="15"/>
      <c r="X77" s="17"/>
      <c r="Y77" s="17"/>
      <c r="Z77" s="14"/>
      <c r="AA77" s="14">
        <f t="shared" si="14"/>
        <v>105679.45</v>
      </c>
      <c r="AB77" s="16">
        <f t="shared" si="15"/>
        <v>122950.52651749999</v>
      </c>
    </row>
    <row r="78" spans="1:28" ht="15" customHeight="1" x14ac:dyDescent="0.25">
      <c r="A78" s="12" t="s">
        <v>83</v>
      </c>
      <c r="B78" s="13" t="s">
        <v>111</v>
      </c>
      <c r="C78" s="14">
        <v>123025.82</v>
      </c>
      <c r="D78" s="15"/>
      <c r="E78" s="16">
        <v>113183.75440000001</v>
      </c>
      <c r="F78" s="17">
        <v>9842.0655999999999</v>
      </c>
      <c r="G78" s="15"/>
      <c r="H78" s="17">
        <v>0</v>
      </c>
      <c r="I78" s="17">
        <f t="shared" si="10"/>
        <v>713.549756</v>
      </c>
      <c r="J78" s="17">
        <f t="shared" si="11"/>
        <v>848.87815799999998</v>
      </c>
      <c r="K78" s="17">
        <v>0</v>
      </c>
      <c r="L78" s="17">
        <f t="shared" si="12"/>
        <v>1783.8743899999999</v>
      </c>
      <c r="M78" s="17">
        <v>0</v>
      </c>
      <c r="N78" s="17">
        <v>14192.64</v>
      </c>
      <c r="O78" s="17">
        <v>0</v>
      </c>
      <c r="P78" s="17">
        <v>103.56</v>
      </c>
      <c r="Q78" s="17">
        <f t="shared" si="13"/>
        <v>116.87452900000001</v>
      </c>
      <c r="R78" s="17">
        <v>2350</v>
      </c>
      <c r="S78" s="15"/>
      <c r="T78" s="17">
        <v>15</v>
      </c>
      <c r="U78" s="17">
        <v>0</v>
      </c>
      <c r="V78" s="17">
        <v>2</v>
      </c>
      <c r="W78" s="15"/>
      <c r="X78" s="17"/>
      <c r="Y78" s="17"/>
      <c r="Z78" s="14"/>
      <c r="AA78" s="14">
        <f t="shared" si="14"/>
        <v>123025.82</v>
      </c>
      <c r="AB78" s="16">
        <f t="shared" si="15"/>
        <v>143135.19683299999</v>
      </c>
    </row>
    <row r="79" spans="1:28" ht="15" customHeight="1" x14ac:dyDescent="0.25">
      <c r="A79" s="12" t="s">
        <v>83</v>
      </c>
      <c r="B79" s="13" t="s">
        <v>112</v>
      </c>
      <c r="C79" s="14">
        <v>57944.92</v>
      </c>
      <c r="D79" s="15"/>
      <c r="E79" s="16">
        <v>53309.326399999998</v>
      </c>
      <c r="F79" s="17">
        <v>4635.5936000000002</v>
      </c>
      <c r="G79" s="15"/>
      <c r="H79" s="17">
        <v>0</v>
      </c>
      <c r="I79" s="17">
        <f t="shared" si="10"/>
        <v>336.080536</v>
      </c>
      <c r="J79" s="17">
        <f t="shared" si="11"/>
        <v>399.81994799999995</v>
      </c>
      <c r="K79" s="17">
        <v>0</v>
      </c>
      <c r="L79" s="17">
        <f t="shared" si="12"/>
        <v>840.20133999999996</v>
      </c>
      <c r="M79" s="17">
        <v>0</v>
      </c>
      <c r="N79" s="17">
        <v>7353</v>
      </c>
      <c r="O79" s="17">
        <v>0</v>
      </c>
      <c r="P79" s="17">
        <v>103.56</v>
      </c>
      <c r="Q79" s="17">
        <f t="shared" si="13"/>
        <v>55.047674000000001</v>
      </c>
      <c r="R79" s="17">
        <v>0</v>
      </c>
      <c r="S79" s="15"/>
      <c r="T79" s="17">
        <v>15</v>
      </c>
      <c r="U79" s="17">
        <v>0</v>
      </c>
      <c r="V79" s="17">
        <v>2</v>
      </c>
      <c r="W79" s="15"/>
      <c r="X79" s="17"/>
      <c r="Y79" s="17"/>
      <c r="Z79" s="14"/>
      <c r="AA79" s="14">
        <f t="shared" si="14"/>
        <v>57944.92</v>
      </c>
      <c r="AB79" s="16">
        <f t="shared" si="15"/>
        <v>67032.629497999995</v>
      </c>
    </row>
    <row r="80" spans="1:28" ht="15" customHeight="1" x14ac:dyDescent="0.25">
      <c r="A80" s="12" t="s">
        <v>83</v>
      </c>
      <c r="B80" s="13" t="s">
        <v>113</v>
      </c>
      <c r="C80" s="14">
        <v>76501.63</v>
      </c>
      <c r="D80" s="15"/>
      <c r="E80" s="16">
        <v>70381.499599999996</v>
      </c>
      <c r="F80" s="17">
        <v>6120.1304</v>
      </c>
      <c r="G80" s="15"/>
      <c r="H80" s="17">
        <v>0</v>
      </c>
      <c r="I80" s="17">
        <f t="shared" si="10"/>
        <v>443.70945399999999</v>
      </c>
      <c r="J80" s="17">
        <f t="shared" si="11"/>
        <v>527.86124700000005</v>
      </c>
      <c r="K80" s="17">
        <v>0</v>
      </c>
      <c r="L80" s="17">
        <f t="shared" si="12"/>
        <v>1109.273635</v>
      </c>
      <c r="M80" s="17">
        <v>0</v>
      </c>
      <c r="N80" s="17">
        <v>13622.4</v>
      </c>
      <c r="O80" s="17">
        <v>0</v>
      </c>
      <c r="P80" s="17">
        <v>103.56</v>
      </c>
      <c r="Q80" s="17">
        <f t="shared" si="13"/>
        <v>72.676548499999996</v>
      </c>
      <c r="R80" s="17">
        <v>0</v>
      </c>
      <c r="S80" s="15"/>
      <c r="T80" s="17">
        <v>15</v>
      </c>
      <c r="U80" s="17">
        <v>0</v>
      </c>
      <c r="V80" s="17">
        <v>2</v>
      </c>
      <c r="W80" s="15"/>
      <c r="X80" s="17"/>
      <c r="Y80" s="17"/>
      <c r="Z80" s="14"/>
      <c r="AA80" s="14">
        <f t="shared" si="14"/>
        <v>76501.62999999999</v>
      </c>
      <c r="AB80" s="16">
        <f t="shared" si="15"/>
        <v>92381.110884499984</v>
      </c>
    </row>
    <row r="81" spans="1:28" ht="15" customHeight="1" x14ac:dyDescent="0.25">
      <c r="A81" s="12" t="s">
        <v>83</v>
      </c>
      <c r="B81" s="13" t="s">
        <v>114</v>
      </c>
      <c r="C81" s="14">
        <v>104129.03</v>
      </c>
      <c r="D81" s="15"/>
      <c r="E81" s="16">
        <v>95798.707599999994</v>
      </c>
      <c r="F81" s="17">
        <v>8330.3223999999991</v>
      </c>
      <c r="G81" s="15"/>
      <c r="H81" s="17">
        <v>0</v>
      </c>
      <c r="I81" s="17">
        <f t="shared" si="10"/>
        <v>603.94837399999994</v>
      </c>
      <c r="J81" s="17">
        <f t="shared" si="11"/>
        <v>718.49030700000003</v>
      </c>
      <c r="K81" s="17">
        <v>0</v>
      </c>
      <c r="L81" s="17">
        <f t="shared" si="12"/>
        <v>1509.8709349999999</v>
      </c>
      <c r="M81" s="17">
        <v>0</v>
      </c>
      <c r="N81" s="17">
        <v>0</v>
      </c>
      <c r="O81" s="17">
        <v>999.96</v>
      </c>
      <c r="P81" s="17">
        <v>103.56</v>
      </c>
      <c r="Q81" s="17">
        <f t="shared" si="13"/>
        <v>98.9225785</v>
      </c>
      <c r="R81" s="17">
        <v>2350</v>
      </c>
      <c r="S81" s="15"/>
      <c r="T81" s="17">
        <v>15</v>
      </c>
      <c r="U81" s="17">
        <v>0</v>
      </c>
      <c r="V81" s="17">
        <v>2</v>
      </c>
      <c r="W81" s="15"/>
      <c r="X81" s="17"/>
      <c r="Y81" s="17"/>
      <c r="Z81" s="14"/>
      <c r="AA81" s="14">
        <f t="shared" si="14"/>
        <v>104129.03</v>
      </c>
      <c r="AB81" s="16">
        <f t="shared" si="15"/>
        <v>110513.7821945</v>
      </c>
    </row>
    <row r="82" spans="1:28" ht="15" customHeight="1" x14ac:dyDescent="0.25">
      <c r="A82" s="12" t="s">
        <v>83</v>
      </c>
      <c r="B82" s="13" t="s">
        <v>115</v>
      </c>
      <c r="C82" s="14">
        <v>47803.26</v>
      </c>
      <c r="D82" s="15"/>
      <c r="E82" s="16">
        <v>43978.999199999998</v>
      </c>
      <c r="F82" s="17">
        <v>3824.2608</v>
      </c>
      <c r="G82" s="15"/>
      <c r="H82" s="17">
        <v>0</v>
      </c>
      <c r="I82" s="17">
        <f t="shared" si="10"/>
        <v>277.25890800000002</v>
      </c>
      <c r="J82" s="17">
        <f t="shared" si="11"/>
        <v>329.84249399999999</v>
      </c>
      <c r="K82" s="17">
        <v>0</v>
      </c>
      <c r="L82" s="17">
        <f t="shared" si="12"/>
        <v>693.14726999999993</v>
      </c>
      <c r="M82" s="17">
        <v>0</v>
      </c>
      <c r="N82" s="17">
        <v>4411.8</v>
      </c>
      <c r="O82" s="17">
        <v>0</v>
      </c>
      <c r="P82" s="17">
        <v>103.56</v>
      </c>
      <c r="Q82" s="17">
        <f t="shared" si="13"/>
        <v>45.413096999999993</v>
      </c>
      <c r="R82" s="17">
        <v>0</v>
      </c>
      <c r="S82" s="15"/>
      <c r="T82" s="17">
        <v>15</v>
      </c>
      <c r="U82" s="17">
        <v>0</v>
      </c>
      <c r="V82" s="17">
        <v>2</v>
      </c>
      <c r="W82" s="15"/>
      <c r="X82" s="17"/>
      <c r="Y82" s="17"/>
      <c r="Z82" s="14"/>
      <c r="AA82" s="14">
        <f t="shared" si="14"/>
        <v>47803.259999999995</v>
      </c>
      <c r="AB82" s="16">
        <f t="shared" si="15"/>
        <v>53664.281768999994</v>
      </c>
    </row>
    <row r="83" spans="1:28" ht="15" customHeight="1" x14ac:dyDescent="0.25">
      <c r="A83" s="12" t="s">
        <v>83</v>
      </c>
      <c r="B83" s="13" t="s">
        <v>116</v>
      </c>
      <c r="C83" s="14">
        <v>84500.25</v>
      </c>
      <c r="D83" s="15"/>
      <c r="E83" s="16">
        <v>77740.23</v>
      </c>
      <c r="F83" s="17">
        <v>6760.02</v>
      </c>
      <c r="G83" s="15"/>
      <c r="H83" s="17">
        <v>0</v>
      </c>
      <c r="I83" s="17">
        <f t="shared" si="10"/>
        <v>490.10144999999994</v>
      </c>
      <c r="J83" s="17">
        <f t="shared" si="11"/>
        <v>583.05172500000003</v>
      </c>
      <c r="K83" s="17">
        <v>0</v>
      </c>
      <c r="L83" s="17">
        <f t="shared" si="12"/>
        <v>1225.2536249999998</v>
      </c>
      <c r="M83" s="17">
        <v>0</v>
      </c>
      <c r="N83" s="17">
        <v>14192.64</v>
      </c>
      <c r="O83" s="17">
        <v>0</v>
      </c>
      <c r="P83" s="17">
        <v>103.56</v>
      </c>
      <c r="Q83" s="17">
        <f t="shared" si="13"/>
        <v>80.275237500000003</v>
      </c>
      <c r="R83" s="17">
        <v>0</v>
      </c>
      <c r="S83" s="15"/>
      <c r="T83" s="17">
        <v>15</v>
      </c>
      <c r="U83" s="17">
        <v>0</v>
      </c>
      <c r="V83" s="17">
        <v>2</v>
      </c>
      <c r="W83" s="15"/>
      <c r="X83" s="17"/>
      <c r="Y83" s="17"/>
      <c r="Z83" s="14"/>
      <c r="AA83" s="14">
        <f t="shared" si="14"/>
        <v>84500.25</v>
      </c>
      <c r="AB83" s="16">
        <f t="shared" si="15"/>
        <v>101175.13203749999</v>
      </c>
    </row>
    <row r="84" spans="1:28" ht="15" customHeight="1" x14ac:dyDescent="0.25">
      <c r="A84" s="12" t="s">
        <v>83</v>
      </c>
      <c r="B84" s="13" t="s">
        <v>117</v>
      </c>
      <c r="C84" s="14">
        <v>101292.53</v>
      </c>
      <c r="D84" s="15"/>
      <c r="E84" s="16">
        <v>93189.127600000007</v>
      </c>
      <c r="F84" s="17">
        <v>8103.4023999999999</v>
      </c>
      <c r="G84" s="15"/>
      <c r="H84" s="17">
        <v>0</v>
      </c>
      <c r="I84" s="17">
        <f t="shared" si="10"/>
        <v>587.49667399999998</v>
      </c>
      <c r="J84" s="17">
        <f t="shared" si="11"/>
        <v>698.91845699999999</v>
      </c>
      <c r="K84" s="17">
        <v>0</v>
      </c>
      <c r="L84" s="17">
        <f t="shared" si="12"/>
        <v>1468.741685</v>
      </c>
      <c r="M84" s="17">
        <v>0</v>
      </c>
      <c r="N84" s="17">
        <v>0</v>
      </c>
      <c r="O84" s="17">
        <v>0</v>
      </c>
      <c r="P84" s="17">
        <v>103.56</v>
      </c>
      <c r="Q84" s="17">
        <f t="shared" si="13"/>
        <v>96.227903500000011</v>
      </c>
      <c r="R84" s="17">
        <v>2350</v>
      </c>
      <c r="S84" s="15"/>
      <c r="T84" s="17">
        <v>15</v>
      </c>
      <c r="U84" s="17">
        <v>0</v>
      </c>
      <c r="V84" s="17">
        <v>2</v>
      </c>
      <c r="W84" s="15"/>
      <c r="X84" s="17"/>
      <c r="Y84" s="17"/>
      <c r="Z84" s="14"/>
      <c r="AA84" s="14">
        <f t="shared" si="14"/>
        <v>101292.53000000001</v>
      </c>
      <c r="AB84" s="16">
        <f t="shared" si="15"/>
        <v>106597.47471950001</v>
      </c>
    </row>
    <row r="85" spans="1:28" ht="15" customHeight="1" x14ac:dyDescent="0.25">
      <c r="A85" s="12" t="s">
        <v>83</v>
      </c>
      <c r="B85" s="13" t="s">
        <v>118</v>
      </c>
      <c r="C85" s="14">
        <v>97296.02</v>
      </c>
      <c r="D85" s="15"/>
      <c r="E85" s="16">
        <v>89512.338399999993</v>
      </c>
      <c r="F85" s="17">
        <v>7783.6815999999999</v>
      </c>
      <c r="G85" s="15"/>
      <c r="H85" s="17">
        <v>0</v>
      </c>
      <c r="I85" s="17">
        <f t="shared" si="10"/>
        <v>564.31691599999999</v>
      </c>
      <c r="J85" s="17">
        <f t="shared" si="11"/>
        <v>671.34253799999999</v>
      </c>
      <c r="K85" s="17">
        <v>0</v>
      </c>
      <c r="L85" s="17">
        <f t="shared" si="12"/>
        <v>1410.7922899999999</v>
      </c>
      <c r="M85" s="17">
        <v>0</v>
      </c>
      <c r="N85" s="17">
        <v>13622.4</v>
      </c>
      <c r="O85" s="17">
        <v>0</v>
      </c>
      <c r="P85" s="17">
        <v>103.56</v>
      </c>
      <c r="Q85" s="17">
        <f t="shared" si="13"/>
        <v>92.431218999999984</v>
      </c>
      <c r="R85" s="17">
        <v>0</v>
      </c>
      <c r="S85" s="15"/>
      <c r="T85" s="17">
        <v>15</v>
      </c>
      <c r="U85" s="17">
        <v>0</v>
      </c>
      <c r="V85" s="17">
        <v>2</v>
      </c>
      <c r="W85" s="15"/>
      <c r="X85" s="17"/>
      <c r="Y85" s="17"/>
      <c r="Z85" s="14"/>
      <c r="AA85" s="14">
        <f t="shared" si="14"/>
        <v>97296.01999999999</v>
      </c>
      <c r="AB85" s="16">
        <f t="shared" si="15"/>
        <v>113760.86296299998</v>
      </c>
    </row>
    <row r="86" spans="1:28" ht="15" customHeight="1" x14ac:dyDescent="0.25">
      <c r="A86" s="12" t="s">
        <v>83</v>
      </c>
      <c r="B86" s="13" t="s">
        <v>119</v>
      </c>
      <c r="C86" s="14">
        <v>57944.92</v>
      </c>
      <c r="D86" s="15"/>
      <c r="E86" s="16">
        <v>53309.326399999998</v>
      </c>
      <c r="F86" s="17">
        <v>4635.5936000000002</v>
      </c>
      <c r="G86" s="15"/>
      <c r="H86" s="17">
        <v>0</v>
      </c>
      <c r="I86" s="17">
        <f t="shared" si="10"/>
        <v>336.080536</v>
      </c>
      <c r="J86" s="17">
        <f t="shared" si="11"/>
        <v>399.81994799999995</v>
      </c>
      <c r="K86" s="17">
        <v>0</v>
      </c>
      <c r="L86" s="17">
        <f t="shared" si="12"/>
        <v>840.20133999999996</v>
      </c>
      <c r="M86" s="17">
        <v>0</v>
      </c>
      <c r="N86" s="17">
        <v>13622.4</v>
      </c>
      <c r="O86" s="17">
        <v>0</v>
      </c>
      <c r="P86" s="17">
        <v>103.56</v>
      </c>
      <c r="Q86" s="17">
        <f t="shared" si="13"/>
        <v>55.047674000000001</v>
      </c>
      <c r="R86" s="17">
        <v>0</v>
      </c>
      <c r="S86" s="15"/>
      <c r="T86" s="17">
        <v>15</v>
      </c>
      <c r="U86" s="17">
        <v>0</v>
      </c>
      <c r="V86" s="17">
        <v>2</v>
      </c>
      <c r="W86" s="15"/>
      <c r="X86" s="17"/>
      <c r="Y86" s="17"/>
      <c r="Z86" s="14"/>
      <c r="AA86" s="14">
        <f t="shared" si="14"/>
        <v>57944.92</v>
      </c>
      <c r="AB86" s="16">
        <f t="shared" si="15"/>
        <v>73302.029497999989</v>
      </c>
    </row>
    <row r="87" spans="1:28" ht="15" customHeight="1" x14ac:dyDescent="0.25">
      <c r="A87" s="12" t="s">
        <v>83</v>
      </c>
      <c r="B87" s="13" t="s">
        <v>120</v>
      </c>
      <c r="C87" s="14">
        <v>98534.32</v>
      </c>
      <c r="D87" s="15"/>
      <c r="E87" s="16">
        <v>90651.574399999998</v>
      </c>
      <c r="F87" s="17">
        <v>7882.7456000000002</v>
      </c>
      <c r="G87" s="15"/>
      <c r="H87" s="17">
        <v>0</v>
      </c>
      <c r="I87" s="17">
        <f t="shared" si="10"/>
        <v>571.499056</v>
      </c>
      <c r="J87" s="17">
        <f t="shared" si="11"/>
        <v>679.88680800000009</v>
      </c>
      <c r="K87" s="17">
        <v>0</v>
      </c>
      <c r="L87" s="17">
        <f t="shared" si="12"/>
        <v>1428.74764</v>
      </c>
      <c r="M87" s="17">
        <v>0</v>
      </c>
      <c r="N87" s="17">
        <v>7353</v>
      </c>
      <c r="O87" s="17">
        <v>0</v>
      </c>
      <c r="P87" s="17">
        <v>103.56</v>
      </c>
      <c r="Q87" s="17">
        <f t="shared" si="13"/>
        <v>93.607603999999995</v>
      </c>
      <c r="R87" s="17">
        <v>0</v>
      </c>
      <c r="S87" s="15"/>
      <c r="T87" s="17">
        <v>15</v>
      </c>
      <c r="U87" s="17">
        <v>0</v>
      </c>
      <c r="V87" s="17">
        <v>2</v>
      </c>
      <c r="W87" s="15"/>
      <c r="X87" s="17"/>
      <c r="Y87" s="17"/>
      <c r="Z87" s="14"/>
      <c r="AA87" s="14">
        <f t="shared" si="14"/>
        <v>98534.319999999992</v>
      </c>
      <c r="AB87" s="16">
        <f t="shared" si="15"/>
        <v>108764.62110799999</v>
      </c>
    </row>
    <row r="88" spans="1:28" ht="15" customHeight="1" x14ac:dyDescent="0.25">
      <c r="A88" s="12" t="s">
        <v>83</v>
      </c>
      <c r="B88" s="13" t="s">
        <v>121</v>
      </c>
      <c r="C88" s="14">
        <v>125529.87</v>
      </c>
      <c r="D88" s="15"/>
      <c r="E88" s="16">
        <v>115487.4804</v>
      </c>
      <c r="F88" s="17">
        <v>10042.3896</v>
      </c>
      <c r="G88" s="15"/>
      <c r="H88" s="17">
        <v>0</v>
      </c>
      <c r="I88" s="17">
        <f t="shared" si="10"/>
        <v>728.07324599999993</v>
      </c>
      <c r="J88" s="17">
        <f t="shared" si="11"/>
        <v>866.15610299999992</v>
      </c>
      <c r="K88" s="17">
        <v>0</v>
      </c>
      <c r="L88" s="17">
        <f t="shared" si="12"/>
        <v>1820.1831149999998</v>
      </c>
      <c r="M88" s="17">
        <v>0</v>
      </c>
      <c r="N88" s="17">
        <v>13622.4</v>
      </c>
      <c r="O88" s="17">
        <v>0</v>
      </c>
      <c r="P88" s="17">
        <v>103.56</v>
      </c>
      <c r="Q88" s="17">
        <f t="shared" si="13"/>
        <v>119.2533765</v>
      </c>
      <c r="R88" s="17">
        <v>2350</v>
      </c>
      <c r="S88" s="15"/>
      <c r="T88" s="17">
        <v>15</v>
      </c>
      <c r="U88" s="17">
        <v>0</v>
      </c>
      <c r="V88" s="17">
        <v>2</v>
      </c>
      <c r="W88" s="15"/>
      <c r="X88" s="17"/>
      <c r="Y88" s="17"/>
      <c r="Z88" s="14"/>
      <c r="AA88" s="14">
        <f t="shared" si="14"/>
        <v>125529.87</v>
      </c>
      <c r="AB88" s="16">
        <f t="shared" si="15"/>
        <v>145139.49584049999</v>
      </c>
    </row>
    <row r="89" spans="1:28" ht="15" customHeight="1" x14ac:dyDescent="0.25">
      <c r="A89" s="12" t="s">
        <v>83</v>
      </c>
      <c r="B89" s="13" t="s">
        <v>122</v>
      </c>
      <c r="C89" s="14">
        <v>100750.65</v>
      </c>
      <c r="D89" s="15"/>
      <c r="E89" s="16">
        <v>92690.597999999998</v>
      </c>
      <c r="F89" s="17">
        <v>8060.0519999999997</v>
      </c>
      <c r="G89" s="15"/>
      <c r="H89" s="17">
        <v>0</v>
      </c>
      <c r="I89" s="17">
        <f t="shared" si="10"/>
        <v>584.35376999999994</v>
      </c>
      <c r="J89" s="17">
        <f t="shared" si="11"/>
        <v>695.179485</v>
      </c>
      <c r="K89" s="17">
        <v>0</v>
      </c>
      <c r="L89" s="17">
        <f t="shared" si="12"/>
        <v>1460.8844249999997</v>
      </c>
      <c r="M89" s="17">
        <v>0</v>
      </c>
      <c r="N89" s="17">
        <v>5665.8</v>
      </c>
      <c r="O89" s="17">
        <v>564</v>
      </c>
      <c r="P89" s="17">
        <v>103.56</v>
      </c>
      <c r="Q89" s="17">
        <f t="shared" si="13"/>
        <v>95.713117499999996</v>
      </c>
      <c r="R89" s="17">
        <v>2350</v>
      </c>
      <c r="S89" s="15"/>
      <c r="T89" s="17">
        <v>15</v>
      </c>
      <c r="U89" s="17">
        <v>0</v>
      </c>
      <c r="V89" s="17">
        <v>2</v>
      </c>
      <c r="W89" s="15"/>
      <c r="X89" s="17"/>
      <c r="Y89" s="17"/>
      <c r="Z89" s="14"/>
      <c r="AA89" s="14">
        <f t="shared" si="14"/>
        <v>100750.65</v>
      </c>
      <c r="AB89" s="16">
        <f t="shared" si="15"/>
        <v>112270.14079749999</v>
      </c>
    </row>
    <row r="90" spans="1:28" ht="15" customHeight="1" x14ac:dyDescent="0.25">
      <c r="A90" s="12" t="s">
        <v>83</v>
      </c>
      <c r="B90" s="13" t="s">
        <v>123</v>
      </c>
      <c r="C90" s="14">
        <v>123025.82</v>
      </c>
      <c r="D90" s="15"/>
      <c r="E90" s="16">
        <v>113183.75440000001</v>
      </c>
      <c r="F90" s="17">
        <v>9842.0655999999999</v>
      </c>
      <c r="G90" s="15"/>
      <c r="H90" s="17">
        <v>0</v>
      </c>
      <c r="I90" s="17">
        <f t="shared" si="10"/>
        <v>713.549756</v>
      </c>
      <c r="J90" s="17">
        <f t="shared" si="11"/>
        <v>848.87815799999998</v>
      </c>
      <c r="K90" s="17">
        <v>0</v>
      </c>
      <c r="L90" s="17">
        <f t="shared" si="12"/>
        <v>1783.8743899999999</v>
      </c>
      <c r="M90" s="17">
        <v>0</v>
      </c>
      <c r="N90" s="17">
        <v>13622.4</v>
      </c>
      <c r="O90" s="17">
        <v>0</v>
      </c>
      <c r="P90" s="17">
        <v>103.56</v>
      </c>
      <c r="Q90" s="17">
        <f t="shared" si="13"/>
        <v>116.87452900000001</v>
      </c>
      <c r="R90" s="17">
        <v>2350</v>
      </c>
      <c r="S90" s="15"/>
      <c r="T90" s="17">
        <v>15</v>
      </c>
      <c r="U90" s="17">
        <v>0</v>
      </c>
      <c r="V90" s="17">
        <v>2</v>
      </c>
      <c r="W90" s="15"/>
      <c r="X90" s="17"/>
      <c r="Y90" s="17"/>
      <c r="Z90" s="14"/>
      <c r="AA90" s="14">
        <f t="shared" si="14"/>
        <v>123025.82</v>
      </c>
      <c r="AB90" s="16">
        <f t="shared" si="15"/>
        <v>142564.956833</v>
      </c>
    </row>
    <row r="91" spans="1:28" ht="15" customHeight="1" x14ac:dyDescent="0.25">
      <c r="A91" s="12" t="s">
        <v>83</v>
      </c>
      <c r="B91" s="13" t="s">
        <v>124</v>
      </c>
      <c r="C91" s="14">
        <v>79672.100000000006</v>
      </c>
      <c r="D91" s="15"/>
      <c r="E91" s="16">
        <v>73298.331999999995</v>
      </c>
      <c r="F91" s="17">
        <v>6373.768</v>
      </c>
      <c r="G91" s="15"/>
      <c r="H91" s="17">
        <v>0</v>
      </c>
      <c r="I91" s="17">
        <f t="shared" si="10"/>
        <v>462.09818000000001</v>
      </c>
      <c r="J91" s="17">
        <f t="shared" si="11"/>
        <v>549.73748999999998</v>
      </c>
      <c r="K91" s="17">
        <v>0</v>
      </c>
      <c r="L91" s="17">
        <f t="shared" si="12"/>
        <v>1155.2454499999999</v>
      </c>
      <c r="M91" s="17">
        <v>0</v>
      </c>
      <c r="N91" s="17">
        <v>5665.8</v>
      </c>
      <c r="O91" s="17">
        <v>0</v>
      </c>
      <c r="P91" s="17">
        <v>103.56</v>
      </c>
      <c r="Q91" s="17">
        <f t="shared" si="13"/>
        <v>75.688494999999989</v>
      </c>
      <c r="R91" s="17">
        <v>0</v>
      </c>
      <c r="S91" s="15"/>
      <c r="T91" s="17">
        <v>15</v>
      </c>
      <c r="U91" s="17">
        <v>0</v>
      </c>
      <c r="V91" s="17">
        <v>2</v>
      </c>
      <c r="W91" s="15"/>
      <c r="X91" s="17"/>
      <c r="Y91" s="17"/>
      <c r="Z91" s="14"/>
      <c r="AA91" s="14">
        <f t="shared" si="14"/>
        <v>79672.099999999991</v>
      </c>
      <c r="AB91" s="16">
        <f t="shared" si="15"/>
        <v>87684.229614999989</v>
      </c>
    </row>
    <row r="92" spans="1:28" ht="15" customHeight="1" x14ac:dyDescent="0.25">
      <c r="A92" s="12" t="s">
        <v>83</v>
      </c>
      <c r="B92" s="13" t="s">
        <v>125</v>
      </c>
      <c r="C92" s="14">
        <v>112079.37</v>
      </c>
      <c r="D92" s="15"/>
      <c r="E92" s="16">
        <v>103113.02039999999</v>
      </c>
      <c r="F92" s="17">
        <v>8966.3495999999996</v>
      </c>
      <c r="G92" s="15"/>
      <c r="H92" s="17">
        <v>0</v>
      </c>
      <c r="I92" s="17">
        <f t="shared" si="10"/>
        <v>650.06034599999998</v>
      </c>
      <c r="J92" s="17">
        <f t="shared" si="11"/>
        <v>773.34765299999992</v>
      </c>
      <c r="K92" s="17">
        <v>0</v>
      </c>
      <c r="L92" s="17">
        <f t="shared" si="12"/>
        <v>1625.1508649999998</v>
      </c>
      <c r="M92" s="17">
        <v>0</v>
      </c>
      <c r="N92" s="17">
        <v>13622.4</v>
      </c>
      <c r="O92" s="17">
        <v>0</v>
      </c>
      <c r="P92" s="17">
        <v>103.56</v>
      </c>
      <c r="Q92" s="17">
        <f t="shared" si="13"/>
        <v>106.47540149999999</v>
      </c>
      <c r="R92" s="17">
        <v>0</v>
      </c>
      <c r="S92" s="15"/>
      <c r="T92" s="17">
        <v>15</v>
      </c>
      <c r="U92" s="17">
        <v>0</v>
      </c>
      <c r="V92" s="17">
        <v>2</v>
      </c>
      <c r="W92" s="15"/>
      <c r="X92" s="17"/>
      <c r="Y92" s="17"/>
      <c r="Z92" s="14"/>
      <c r="AA92" s="14">
        <f t="shared" si="14"/>
        <v>112079.37</v>
      </c>
      <c r="AB92" s="16">
        <f t="shared" si="15"/>
        <v>128960.3642655</v>
      </c>
    </row>
    <row r="93" spans="1:28" ht="15" customHeight="1" x14ac:dyDescent="0.25">
      <c r="A93" s="12" t="s">
        <v>83</v>
      </c>
      <c r="B93" s="13" t="s">
        <v>126</v>
      </c>
      <c r="C93" s="14">
        <v>120485.17</v>
      </c>
      <c r="D93" s="15"/>
      <c r="E93" s="16">
        <v>110846.3564</v>
      </c>
      <c r="F93" s="17">
        <v>9638.8135999999995</v>
      </c>
      <c r="G93" s="15"/>
      <c r="H93" s="17">
        <v>0</v>
      </c>
      <c r="I93" s="17">
        <f t="shared" si="10"/>
        <v>698.81398599999989</v>
      </c>
      <c r="J93" s="17">
        <f t="shared" si="11"/>
        <v>831.34767299999999</v>
      </c>
      <c r="K93" s="17">
        <v>0</v>
      </c>
      <c r="L93" s="17">
        <f t="shared" si="12"/>
        <v>1747.0349649999998</v>
      </c>
      <c r="M93" s="17">
        <v>0</v>
      </c>
      <c r="N93" s="17">
        <v>7353</v>
      </c>
      <c r="O93" s="17">
        <v>564</v>
      </c>
      <c r="P93" s="17">
        <v>103.56</v>
      </c>
      <c r="Q93" s="17">
        <f t="shared" si="13"/>
        <v>114.46091149999999</v>
      </c>
      <c r="R93" s="17">
        <v>2350</v>
      </c>
      <c r="S93" s="15"/>
      <c r="T93" s="17">
        <v>15</v>
      </c>
      <c r="U93" s="17">
        <v>0</v>
      </c>
      <c r="V93" s="17">
        <v>2</v>
      </c>
      <c r="W93" s="15"/>
      <c r="X93" s="17"/>
      <c r="Y93" s="17"/>
      <c r="Z93" s="14"/>
      <c r="AA93" s="14">
        <f t="shared" si="14"/>
        <v>120485.17</v>
      </c>
      <c r="AB93" s="16">
        <f t="shared" si="15"/>
        <v>134247.38753549999</v>
      </c>
    </row>
    <row r="94" spans="1:28" ht="15" customHeight="1" x14ac:dyDescent="0.25">
      <c r="A94" s="12" t="s">
        <v>83</v>
      </c>
      <c r="B94" s="13" t="s">
        <v>127</v>
      </c>
      <c r="C94" s="14">
        <v>120696.63</v>
      </c>
      <c r="D94" s="15"/>
      <c r="E94" s="16">
        <v>111040.8996</v>
      </c>
      <c r="F94" s="17">
        <v>9655.7304000000004</v>
      </c>
      <c r="G94" s="15"/>
      <c r="H94" s="17">
        <v>0</v>
      </c>
      <c r="I94" s="17">
        <f t="shared" si="10"/>
        <v>700.04045399999995</v>
      </c>
      <c r="J94" s="17">
        <f t="shared" si="11"/>
        <v>832.80674699999997</v>
      </c>
      <c r="K94" s="17">
        <v>0</v>
      </c>
      <c r="L94" s="17">
        <f t="shared" si="12"/>
        <v>1750.1011349999999</v>
      </c>
      <c r="M94" s="17">
        <v>0</v>
      </c>
      <c r="N94" s="17">
        <v>5665.8</v>
      </c>
      <c r="O94" s="17">
        <v>701.76</v>
      </c>
      <c r="P94" s="17">
        <v>103.56</v>
      </c>
      <c r="Q94" s="17">
        <f t="shared" si="13"/>
        <v>114.6617985</v>
      </c>
      <c r="R94" s="17">
        <v>2350</v>
      </c>
      <c r="S94" s="15"/>
      <c r="T94" s="17">
        <v>15</v>
      </c>
      <c r="U94" s="17">
        <v>0</v>
      </c>
      <c r="V94" s="17">
        <v>2</v>
      </c>
      <c r="W94" s="15"/>
      <c r="X94" s="17"/>
      <c r="Y94" s="17"/>
      <c r="Z94" s="14"/>
      <c r="AA94" s="14">
        <f t="shared" si="14"/>
        <v>120696.63</v>
      </c>
      <c r="AB94" s="16">
        <f t="shared" si="15"/>
        <v>132915.36013450002</v>
      </c>
    </row>
    <row r="95" spans="1:28" ht="15" customHeight="1" x14ac:dyDescent="0.25">
      <c r="A95" s="12" t="s">
        <v>83</v>
      </c>
      <c r="B95" s="13" t="s">
        <v>128</v>
      </c>
      <c r="C95" s="14">
        <v>125529.87</v>
      </c>
      <c r="D95" s="15"/>
      <c r="E95" s="16">
        <v>115487.4804</v>
      </c>
      <c r="F95" s="17">
        <v>10042.3896</v>
      </c>
      <c r="G95" s="15"/>
      <c r="H95" s="17">
        <v>0</v>
      </c>
      <c r="I95" s="17">
        <f t="shared" si="10"/>
        <v>728.07324599999993</v>
      </c>
      <c r="J95" s="17">
        <f t="shared" si="11"/>
        <v>866.15610299999992</v>
      </c>
      <c r="K95" s="17">
        <v>0</v>
      </c>
      <c r="L95" s="17">
        <f t="shared" si="12"/>
        <v>1820.1831149999998</v>
      </c>
      <c r="M95" s="17">
        <v>0</v>
      </c>
      <c r="N95" s="17">
        <v>7353</v>
      </c>
      <c r="O95" s="17">
        <v>564</v>
      </c>
      <c r="P95" s="17">
        <v>103.56</v>
      </c>
      <c r="Q95" s="17">
        <f t="shared" si="13"/>
        <v>119.2533765</v>
      </c>
      <c r="R95" s="17">
        <v>2350</v>
      </c>
      <c r="S95" s="15"/>
      <c r="T95" s="17">
        <v>15</v>
      </c>
      <c r="U95" s="17">
        <v>0</v>
      </c>
      <c r="V95" s="17">
        <v>2</v>
      </c>
      <c r="W95" s="15"/>
      <c r="X95" s="17"/>
      <c r="Y95" s="17"/>
      <c r="Z95" s="14"/>
      <c r="AA95" s="14">
        <f t="shared" si="14"/>
        <v>125529.87</v>
      </c>
      <c r="AB95" s="16">
        <f t="shared" si="15"/>
        <v>139434.0958405</v>
      </c>
    </row>
    <row r="96" spans="1:28" ht="15" customHeight="1" x14ac:dyDescent="0.25">
      <c r="A96" s="12" t="s">
        <v>83</v>
      </c>
      <c r="B96" s="13" t="s">
        <v>129</v>
      </c>
      <c r="C96" s="14">
        <v>64604.69</v>
      </c>
      <c r="D96" s="15"/>
      <c r="E96" s="16">
        <v>59436.3148</v>
      </c>
      <c r="F96" s="17">
        <v>5168.3752000000004</v>
      </c>
      <c r="G96" s="15"/>
      <c r="H96" s="17">
        <v>0</v>
      </c>
      <c r="I96" s="17">
        <f t="shared" si="10"/>
        <v>374.707202</v>
      </c>
      <c r="J96" s="17">
        <f t="shared" si="11"/>
        <v>445.77236099999999</v>
      </c>
      <c r="K96" s="17">
        <v>0</v>
      </c>
      <c r="L96" s="17">
        <f t="shared" si="12"/>
        <v>936.76800500000002</v>
      </c>
      <c r="M96" s="17">
        <v>0</v>
      </c>
      <c r="N96" s="17">
        <v>0</v>
      </c>
      <c r="O96" s="17">
        <v>0</v>
      </c>
      <c r="P96" s="17">
        <v>103.56</v>
      </c>
      <c r="Q96" s="17">
        <f t="shared" si="13"/>
        <v>61.374455500000003</v>
      </c>
      <c r="R96" s="17">
        <v>0</v>
      </c>
      <c r="S96" s="15"/>
      <c r="T96" s="17">
        <v>15</v>
      </c>
      <c r="U96" s="17">
        <v>0</v>
      </c>
      <c r="V96" s="17">
        <v>2</v>
      </c>
      <c r="W96" s="15"/>
      <c r="X96" s="17"/>
      <c r="Y96" s="17"/>
      <c r="Z96" s="14"/>
      <c r="AA96" s="14">
        <f t="shared" si="14"/>
        <v>64604.69</v>
      </c>
      <c r="AB96" s="16">
        <f t="shared" si="15"/>
        <v>66526.872023500007</v>
      </c>
    </row>
    <row r="97" spans="1:28" ht="15" customHeight="1" x14ac:dyDescent="0.25">
      <c r="A97" s="12" t="s">
        <v>83</v>
      </c>
      <c r="B97" s="13" t="s">
        <v>130</v>
      </c>
      <c r="C97" s="14">
        <v>98534.32</v>
      </c>
      <c r="D97" s="15"/>
      <c r="E97" s="16">
        <v>90651.574399999998</v>
      </c>
      <c r="F97" s="17">
        <v>7882.7456000000002</v>
      </c>
      <c r="G97" s="15"/>
      <c r="H97" s="17">
        <v>0</v>
      </c>
      <c r="I97" s="17">
        <f t="shared" si="10"/>
        <v>571.499056</v>
      </c>
      <c r="J97" s="17">
        <f t="shared" si="11"/>
        <v>679.88680800000009</v>
      </c>
      <c r="K97" s="17">
        <v>0</v>
      </c>
      <c r="L97" s="17">
        <f t="shared" si="12"/>
        <v>1428.74764</v>
      </c>
      <c r="M97" s="17">
        <v>0</v>
      </c>
      <c r="N97" s="17">
        <v>13622.4</v>
      </c>
      <c r="O97" s="17">
        <v>0</v>
      </c>
      <c r="P97" s="17">
        <v>103.56</v>
      </c>
      <c r="Q97" s="17">
        <f t="shared" si="13"/>
        <v>93.607603999999995</v>
      </c>
      <c r="R97" s="17">
        <v>2350</v>
      </c>
      <c r="S97" s="15"/>
      <c r="T97" s="17">
        <v>15</v>
      </c>
      <c r="U97" s="17">
        <v>0</v>
      </c>
      <c r="V97" s="17">
        <v>2</v>
      </c>
      <c r="W97" s="15"/>
      <c r="X97" s="17"/>
      <c r="Y97" s="17"/>
      <c r="Z97" s="14"/>
      <c r="AA97" s="14">
        <f t="shared" si="14"/>
        <v>98534.319999999992</v>
      </c>
      <c r="AB97" s="16">
        <f t="shared" si="15"/>
        <v>117384.02110799999</v>
      </c>
    </row>
    <row r="98" spans="1:28" ht="15" customHeight="1" x14ac:dyDescent="0.25">
      <c r="A98" s="12" t="s">
        <v>83</v>
      </c>
      <c r="B98" s="13" t="s">
        <v>131</v>
      </c>
      <c r="C98" s="14">
        <v>35052.629999999997</v>
      </c>
      <c r="D98" s="15"/>
      <c r="E98" s="16">
        <v>32248.419600000001</v>
      </c>
      <c r="F98" s="17">
        <v>2804.2103999999999</v>
      </c>
      <c r="G98" s="15"/>
      <c r="H98" s="17">
        <v>0</v>
      </c>
      <c r="I98" s="17">
        <f t="shared" si="10"/>
        <v>203.30525399999996</v>
      </c>
      <c r="J98" s="17">
        <f t="shared" si="11"/>
        <v>241.86314699999997</v>
      </c>
      <c r="K98" s="17">
        <v>0</v>
      </c>
      <c r="L98" s="17">
        <f t="shared" si="12"/>
        <v>508.26313499999992</v>
      </c>
      <c r="M98" s="17">
        <v>0</v>
      </c>
      <c r="N98" s="17">
        <v>5448.96</v>
      </c>
      <c r="O98" s="17">
        <v>0</v>
      </c>
      <c r="P98" s="17">
        <v>103.56</v>
      </c>
      <c r="Q98" s="17">
        <f t="shared" si="13"/>
        <v>33.299998500000001</v>
      </c>
      <c r="R98" s="17">
        <v>0</v>
      </c>
      <c r="S98" s="15"/>
      <c r="T98" s="17">
        <v>15</v>
      </c>
      <c r="U98" s="17">
        <v>0</v>
      </c>
      <c r="V98" s="17">
        <v>2</v>
      </c>
      <c r="W98" s="15"/>
      <c r="X98" s="17"/>
      <c r="Y98" s="17"/>
      <c r="Z98" s="14"/>
      <c r="AA98" s="14">
        <f t="shared" si="14"/>
        <v>35052.630000000005</v>
      </c>
      <c r="AB98" s="16">
        <f t="shared" si="15"/>
        <v>41591.881534499997</v>
      </c>
    </row>
    <row r="99" spans="1:28" ht="15" customHeight="1" x14ac:dyDescent="0.25">
      <c r="A99" s="12" t="s">
        <v>83</v>
      </c>
      <c r="B99" s="13" t="s">
        <v>132</v>
      </c>
      <c r="C99" s="14">
        <v>95757.8</v>
      </c>
      <c r="D99" s="15"/>
      <c r="E99" s="16">
        <v>88097.176000000007</v>
      </c>
      <c r="F99" s="17">
        <v>7660.6239999999998</v>
      </c>
      <c r="G99" s="15"/>
      <c r="H99" s="17">
        <v>0</v>
      </c>
      <c r="I99" s="17">
        <f t="shared" si="10"/>
        <v>555.39523999999994</v>
      </c>
      <c r="J99" s="17">
        <f t="shared" si="11"/>
        <v>660.72882000000004</v>
      </c>
      <c r="K99" s="17">
        <v>0</v>
      </c>
      <c r="L99" s="17">
        <f t="shared" si="12"/>
        <v>1388.4881</v>
      </c>
      <c r="M99" s="17">
        <v>0</v>
      </c>
      <c r="N99" s="17">
        <v>14192.64</v>
      </c>
      <c r="O99" s="17">
        <v>0</v>
      </c>
      <c r="P99" s="17">
        <v>103.56</v>
      </c>
      <c r="Q99" s="17">
        <f t="shared" si="13"/>
        <v>90.969909999999999</v>
      </c>
      <c r="R99" s="17">
        <v>0</v>
      </c>
      <c r="S99" s="15"/>
      <c r="T99" s="17">
        <v>15</v>
      </c>
      <c r="U99" s="17">
        <v>0</v>
      </c>
      <c r="V99" s="17">
        <v>2</v>
      </c>
      <c r="W99" s="15"/>
      <c r="X99" s="17"/>
      <c r="Y99" s="17"/>
      <c r="Z99" s="14"/>
      <c r="AA99" s="14">
        <f t="shared" si="14"/>
        <v>95757.8</v>
      </c>
      <c r="AB99" s="16">
        <f t="shared" si="15"/>
        <v>112749.58207</v>
      </c>
    </row>
    <row r="100" spans="1:28" ht="15" customHeight="1" x14ac:dyDescent="0.25">
      <c r="A100" s="12" t="s">
        <v>83</v>
      </c>
      <c r="B100" s="13" t="s">
        <v>133</v>
      </c>
      <c r="C100" s="14">
        <v>102620.3</v>
      </c>
      <c r="D100" s="15"/>
      <c r="E100" s="16">
        <v>94410.676000000007</v>
      </c>
      <c r="F100" s="17">
        <v>8209.6239999999998</v>
      </c>
      <c r="G100" s="15"/>
      <c r="H100" s="17">
        <v>0</v>
      </c>
      <c r="I100" s="17">
        <f t="shared" si="10"/>
        <v>595.19773999999995</v>
      </c>
      <c r="J100" s="17">
        <f t="shared" si="11"/>
        <v>708.08006999999998</v>
      </c>
      <c r="K100" s="17">
        <v>0</v>
      </c>
      <c r="L100" s="17">
        <f t="shared" si="12"/>
        <v>1487.9943499999999</v>
      </c>
      <c r="M100" s="17">
        <v>0</v>
      </c>
      <c r="N100" s="17">
        <v>13622.4</v>
      </c>
      <c r="O100" s="17">
        <v>0</v>
      </c>
      <c r="P100" s="17">
        <v>103.56</v>
      </c>
      <c r="Q100" s="17">
        <f t="shared" si="13"/>
        <v>97.48928500000001</v>
      </c>
      <c r="R100" s="17">
        <v>0</v>
      </c>
      <c r="S100" s="15"/>
      <c r="T100" s="17">
        <v>15</v>
      </c>
      <c r="U100" s="17">
        <v>0</v>
      </c>
      <c r="V100" s="17">
        <v>2</v>
      </c>
      <c r="W100" s="15"/>
      <c r="X100" s="17"/>
      <c r="Y100" s="17"/>
      <c r="Z100" s="14"/>
      <c r="AA100" s="14">
        <f t="shared" si="14"/>
        <v>102620.3</v>
      </c>
      <c r="AB100" s="16">
        <f t="shared" si="15"/>
        <v>119235.02144499999</v>
      </c>
    </row>
    <row r="101" spans="1:28" ht="15" customHeight="1" x14ac:dyDescent="0.25">
      <c r="A101" s="12" t="s">
        <v>83</v>
      </c>
      <c r="B101" s="13" t="s">
        <v>134</v>
      </c>
      <c r="C101" s="14">
        <v>93057.53</v>
      </c>
      <c r="D101" s="15"/>
      <c r="E101" s="16">
        <v>85612.927599999995</v>
      </c>
      <c r="F101" s="17">
        <v>7444.6023999999998</v>
      </c>
      <c r="G101" s="15"/>
      <c r="H101" s="17">
        <v>0</v>
      </c>
      <c r="I101" s="17">
        <f t="shared" si="10"/>
        <v>539.73367399999995</v>
      </c>
      <c r="J101" s="17">
        <f t="shared" si="11"/>
        <v>642.09695699999997</v>
      </c>
      <c r="K101" s="17">
        <v>0</v>
      </c>
      <c r="L101" s="17">
        <f t="shared" si="12"/>
        <v>1349.3341849999999</v>
      </c>
      <c r="M101" s="17">
        <v>0</v>
      </c>
      <c r="N101" s="17">
        <v>14192.64</v>
      </c>
      <c r="O101" s="17">
        <v>0</v>
      </c>
      <c r="P101" s="17">
        <v>103.56</v>
      </c>
      <c r="Q101" s="17">
        <f t="shared" si="13"/>
        <v>88.404653499999995</v>
      </c>
      <c r="R101" s="17">
        <v>0</v>
      </c>
      <c r="S101" s="15"/>
      <c r="T101" s="17">
        <v>15</v>
      </c>
      <c r="U101" s="17">
        <v>0</v>
      </c>
      <c r="V101" s="17">
        <v>2</v>
      </c>
      <c r="W101" s="15"/>
      <c r="X101" s="17"/>
      <c r="Y101" s="17"/>
      <c r="Z101" s="14"/>
      <c r="AA101" s="14">
        <f t="shared" si="14"/>
        <v>93057.53</v>
      </c>
      <c r="AB101" s="16">
        <f t="shared" si="15"/>
        <v>109973.29946949999</v>
      </c>
    </row>
    <row r="102" spans="1:28" ht="15" customHeight="1" x14ac:dyDescent="0.25">
      <c r="A102" s="12" t="s">
        <v>83</v>
      </c>
      <c r="B102" s="13" t="s">
        <v>135</v>
      </c>
      <c r="C102" s="14">
        <v>52578.95</v>
      </c>
      <c r="D102" s="15"/>
      <c r="E102" s="16">
        <v>48372.633999999998</v>
      </c>
      <c r="F102" s="17">
        <v>4206.3159999999998</v>
      </c>
      <c r="G102" s="15"/>
      <c r="H102" s="17">
        <v>0</v>
      </c>
      <c r="I102" s="17">
        <f t="shared" si="10"/>
        <v>304.95790999999997</v>
      </c>
      <c r="J102" s="17">
        <f t="shared" si="11"/>
        <v>362.79475499999995</v>
      </c>
      <c r="K102" s="17">
        <v>0</v>
      </c>
      <c r="L102" s="17">
        <f t="shared" si="12"/>
        <v>762.39477499999987</v>
      </c>
      <c r="M102" s="17">
        <v>0</v>
      </c>
      <c r="N102" s="17">
        <v>0</v>
      </c>
      <c r="O102" s="17">
        <v>0</v>
      </c>
      <c r="P102" s="17">
        <v>103.56</v>
      </c>
      <c r="Q102" s="17">
        <f t="shared" si="13"/>
        <v>49.950002499999997</v>
      </c>
      <c r="R102" s="17">
        <v>1010</v>
      </c>
      <c r="S102" s="15"/>
      <c r="T102" s="17">
        <v>15</v>
      </c>
      <c r="U102" s="17">
        <v>0</v>
      </c>
      <c r="V102" s="17">
        <v>2</v>
      </c>
      <c r="W102" s="15"/>
      <c r="X102" s="17"/>
      <c r="Y102" s="17"/>
      <c r="Z102" s="14"/>
      <c r="AA102" s="14">
        <f t="shared" si="14"/>
        <v>52578.95</v>
      </c>
      <c r="AB102" s="16">
        <f t="shared" si="15"/>
        <v>55172.607442499997</v>
      </c>
    </row>
    <row r="103" spans="1:28" ht="15" customHeight="1" x14ac:dyDescent="0.25">
      <c r="A103" s="12" t="s">
        <v>83</v>
      </c>
      <c r="B103" s="13" t="s">
        <v>136</v>
      </c>
      <c r="C103" s="14">
        <v>79672.100000000006</v>
      </c>
      <c r="D103" s="15"/>
      <c r="E103" s="16">
        <v>73298.331999999995</v>
      </c>
      <c r="F103" s="17">
        <v>6373.768</v>
      </c>
      <c r="G103" s="15"/>
      <c r="H103" s="17">
        <v>0</v>
      </c>
      <c r="I103" s="17">
        <f t="shared" si="10"/>
        <v>462.09818000000001</v>
      </c>
      <c r="J103" s="17">
        <f t="shared" si="11"/>
        <v>549.73748999999998</v>
      </c>
      <c r="K103" s="17">
        <v>0</v>
      </c>
      <c r="L103" s="17">
        <f t="shared" si="12"/>
        <v>1155.2454499999999</v>
      </c>
      <c r="M103" s="17">
        <v>0</v>
      </c>
      <c r="N103" s="17">
        <v>13622.4</v>
      </c>
      <c r="O103" s="17">
        <v>0</v>
      </c>
      <c r="P103" s="17">
        <v>103.56</v>
      </c>
      <c r="Q103" s="17">
        <f t="shared" si="13"/>
        <v>75.688494999999989</v>
      </c>
      <c r="R103" s="17">
        <v>0</v>
      </c>
      <c r="S103" s="15"/>
      <c r="T103" s="17">
        <v>15</v>
      </c>
      <c r="U103" s="17">
        <v>0</v>
      </c>
      <c r="V103" s="17">
        <v>2</v>
      </c>
      <c r="W103" s="15"/>
      <c r="X103" s="17"/>
      <c r="Y103" s="17"/>
      <c r="Z103" s="14"/>
      <c r="AA103" s="14">
        <f t="shared" si="14"/>
        <v>79672.099999999991</v>
      </c>
      <c r="AB103" s="16">
        <f t="shared" si="15"/>
        <v>95640.829614999981</v>
      </c>
    </row>
    <row r="104" spans="1:28" ht="15" customHeight="1" x14ac:dyDescent="0.25">
      <c r="A104" s="12" t="s">
        <v>83</v>
      </c>
      <c r="B104" s="13" t="s">
        <v>137</v>
      </c>
      <c r="C104" s="14">
        <v>115612.28</v>
      </c>
      <c r="D104" s="15"/>
      <c r="E104" s="16">
        <v>106363.29760000001</v>
      </c>
      <c r="F104" s="17">
        <v>9248.9824000000008</v>
      </c>
      <c r="G104" s="15"/>
      <c r="H104" s="17">
        <v>0</v>
      </c>
      <c r="I104" s="17">
        <f t="shared" si="10"/>
        <v>670.55122399999993</v>
      </c>
      <c r="J104" s="17">
        <f t="shared" si="11"/>
        <v>797.72473200000002</v>
      </c>
      <c r="K104" s="17">
        <v>0</v>
      </c>
      <c r="L104" s="17">
        <f t="shared" si="12"/>
        <v>1676.3780599999998</v>
      </c>
      <c r="M104" s="17">
        <v>0</v>
      </c>
      <c r="N104" s="17">
        <v>0</v>
      </c>
      <c r="O104" s="17">
        <v>0</v>
      </c>
      <c r="P104" s="17">
        <v>103.56</v>
      </c>
      <c r="Q104" s="17">
        <f t="shared" si="13"/>
        <v>109.831666</v>
      </c>
      <c r="R104" s="17">
        <v>2350</v>
      </c>
      <c r="S104" s="15"/>
      <c r="T104" s="17">
        <v>15</v>
      </c>
      <c r="U104" s="17">
        <v>0</v>
      </c>
      <c r="V104" s="17">
        <v>2</v>
      </c>
      <c r="W104" s="15"/>
      <c r="X104" s="17"/>
      <c r="Y104" s="17"/>
      <c r="Z104" s="14"/>
      <c r="AA104" s="14">
        <f t="shared" si="14"/>
        <v>115612.28</v>
      </c>
      <c r="AB104" s="16">
        <f t="shared" si="15"/>
        <v>121320.325682</v>
      </c>
    </row>
    <row r="105" spans="1:28" ht="15" customHeight="1" x14ac:dyDescent="0.25">
      <c r="A105" s="12" t="s">
        <v>83</v>
      </c>
      <c r="B105" s="13" t="s">
        <v>138</v>
      </c>
      <c r="C105" s="14">
        <v>65189.68</v>
      </c>
      <c r="D105" s="15"/>
      <c r="E105" s="16">
        <v>59974.505599999997</v>
      </c>
      <c r="F105" s="17">
        <v>5215.1743999999999</v>
      </c>
      <c r="G105" s="15"/>
      <c r="H105" s="17">
        <v>0</v>
      </c>
      <c r="I105" s="17">
        <f t="shared" si="10"/>
        <v>378.100144</v>
      </c>
      <c r="J105" s="17">
        <f t="shared" si="11"/>
        <v>449.80879199999998</v>
      </c>
      <c r="K105" s="17">
        <v>0</v>
      </c>
      <c r="L105" s="17">
        <f t="shared" si="12"/>
        <v>945.25035999999989</v>
      </c>
      <c r="M105" s="17">
        <v>0</v>
      </c>
      <c r="N105" s="17">
        <v>13622.4</v>
      </c>
      <c r="O105" s="17">
        <v>0</v>
      </c>
      <c r="P105" s="17">
        <v>103.56</v>
      </c>
      <c r="Q105" s="17">
        <f t="shared" si="13"/>
        <v>61.930195999999995</v>
      </c>
      <c r="R105" s="17">
        <v>0</v>
      </c>
      <c r="S105" s="15"/>
      <c r="T105" s="17">
        <v>15</v>
      </c>
      <c r="U105" s="17">
        <v>0</v>
      </c>
      <c r="V105" s="17">
        <v>2</v>
      </c>
      <c r="W105" s="15"/>
      <c r="X105" s="17"/>
      <c r="Y105" s="17"/>
      <c r="Z105" s="14"/>
      <c r="AA105" s="14">
        <f t="shared" si="14"/>
        <v>65189.679999999993</v>
      </c>
      <c r="AB105" s="16">
        <f t="shared" si="15"/>
        <v>80750.729491999984</v>
      </c>
    </row>
    <row r="106" spans="1:28" ht="15" customHeight="1" x14ac:dyDescent="0.25">
      <c r="A106" s="12" t="s">
        <v>83</v>
      </c>
      <c r="B106" s="13" t="s">
        <v>139</v>
      </c>
      <c r="C106" s="14">
        <v>123025.82</v>
      </c>
      <c r="D106" s="15"/>
      <c r="E106" s="16">
        <v>113183.75440000001</v>
      </c>
      <c r="F106" s="17">
        <v>9842.0655999999999</v>
      </c>
      <c r="G106" s="15"/>
      <c r="H106" s="17">
        <v>0</v>
      </c>
      <c r="I106" s="17">
        <f t="shared" si="10"/>
        <v>713.549756</v>
      </c>
      <c r="J106" s="17">
        <f t="shared" si="11"/>
        <v>848.87815799999998</v>
      </c>
      <c r="K106" s="17">
        <v>0</v>
      </c>
      <c r="L106" s="17">
        <f t="shared" si="12"/>
        <v>1783.8743899999999</v>
      </c>
      <c r="M106" s="17">
        <v>0</v>
      </c>
      <c r="N106" s="17">
        <v>13622.4</v>
      </c>
      <c r="O106" s="17">
        <v>0</v>
      </c>
      <c r="P106" s="17">
        <v>103.56</v>
      </c>
      <c r="Q106" s="17">
        <f t="shared" si="13"/>
        <v>116.87452900000001</v>
      </c>
      <c r="R106" s="17">
        <v>2350</v>
      </c>
      <c r="S106" s="15"/>
      <c r="T106" s="17">
        <v>15</v>
      </c>
      <c r="U106" s="17">
        <v>0</v>
      </c>
      <c r="V106" s="17">
        <v>2</v>
      </c>
      <c r="W106" s="15"/>
      <c r="X106" s="17"/>
      <c r="Y106" s="17"/>
      <c r="Z106" s="14"/>
      <c r="AA106" s="14">
        <f t="shared" si="14"/>
        <v>123025.82</v>
      </c>
      <c r="AB106" s="16">
        <f t="shared" si="15"/>
        <v>142564.956833</v>
      </c>
    </row>
    <row r="107" spans="1:28" ht="15" customHeight="1" x14ac:dyDescent="0.25">
      <c r="A107" s="12" t="s">
        <v>83</v>
      </c>
      <c r="B107" s="13" t="s">
        <v>140</v>
      </c>
      <c r="C107" s="14">
        <v>106941.13</v>
      </c>
      <c r="D107" s="15"/>
      <c r="E107" s="16">
        <v>98385.839600000007</v>
      </c>
      <c r="F107" s="17">
        <v>8555.2903999999999</v>
      </c>
      <c r="G107" s="15"/>
      <c r="H107" s="17">
        <v>0</v>
      </c>
      <c r="I107" s="17">
        <f t="shared" si="10"/>
        <v>620.258554</v>
      </c>
      <c r="J107" s="17">
        <f t="shared" si="11"/>
        <v>737.89379700000006</v>
      </c>
      <c r="K107" s="17">
        <v>0</v>
      </c>
      <c r="L107" s="17">
        <f t="shared" si="12"/>
        <v>1550.646385</v>
      </c>
      <c r="M107" s="17">
        <v>0</v>
      </c>
      <c r="N107" s="17">
        <v>13622.4</v>
      </c>
      <c r="O107" s="17">
        <v>0</v>
      </c>
      <c r="P107" s="17">
        <v>103.56</v>
      </c>
      <c r="Q107" s="17">
        <f t="shared" si="13"/>
        <v>101.59407350000001</v>
      </c>
      <c r="R107" s="17">
        <v>0</v>
      </c>
      <c r="S107" s="15"/>
      <c r="T107" s="17">
        <v>15</v>
      </c>
      <c r="U107" s="17">
        <v>0</v>
      </c>
      <c r="V107" s="17">
        <v>2</v>
      </c>
      <c r="W107" s="15"/>
      <c r="X107" s="17"/>
      <c r="Y107" s="17"/>
      <c r="Z107" s="14"/>
      <c r="AA107" s="14">
        <f t="shared" si="14"/>
        <v>106941.13</v>
      </c>
      <c r="AB107" s="16">
        <f t="shared" si="15"/>
        <v>123677.4828095</v>
      </c>
    </row>
    <row r="108" spans="1:28" ht="15" customHeight="1" x14ac:dyDescent="0.25">
      <c r="A108" s="12" t="s">
        <v>83</v>
      </c>
      <c r="B108" s="13" t="s">
        <v>141</v>
      </c>
      <c r="C108" s="14">
        <v>118017.72</v>
      </c>
      <c r="D108" s="15"/>
      <c r="E108" s="16">
        <v>108576.3024</v>
      </c>
      <c r="F108" s="17">
        <v>9441.4176000000007</v>
      </c>
      <c r="G108" s="15"/>
      <c r="H108" s="17">
        <v>0</v>
      </c>
      <c r="I108" s="17">
        <f t="shared" si="10"/>
        <v>684.50277599999993</v>
      </c>
      <c r="J108" s="17">
        <f t="shared" si="11"/>
        <v>814.32226800000001</v>
      </c>
      <c r="K108" s="17">
        <v>0</v>
      </c>
      <c r="L108" s="17">
        <f t="shared" si="12"/>
        <v>1711.25694</v>
      </c>
      <c r="M108" s="17">
        <v>0</v>
      </c>
      <c r="N108" s="17">
        <v>13622.4</v>
      </c>
      <c r="O108" s="17">
        <v>0</v>
      </c>
      <c r="P108" s="17">
        <v>103.56</v>
      </c>
      <c r="Q108" s="17">
        <f t="shared" si="13"/>
        <v>112.116834</v>
      </c>
      <c r="R108" s="17">
        <v>0</v>
      </c>
      <c r="S108" s="15"/>
      <c r="T108" s="17">
        <v>15</v>
      </c>
      <c r="U108" s="17">
        <v>0</v>
      </c>
      <c r="V108" s="17">
        <v>2</v>
      </c>
      <c r="W108" s="15"/>
      <c r="X108" s="17"/>
      <c r="Y108" s="17"/>
      <c r="Z108" s="14"/>
      <c r="AA108" s="14">
        <f t="shared" si="14"/>
        <v>118017.72</v>
      </c>
      <c r="AB108" s="16">
        <f t="shared" si="15"/>
        <v>135065.878818</v>
      </c>
    </row>
    <row r="109" spans="1:28" ht="15" customHeight="1" x14ac:dyDescent="0.25">
      <c r="A109" s="12" t="s">
        <v>83</v>
      </c>
      <c r="B109" s="13" t="s">
        <v>142</v>
      </c>
      <c r="C109" s="14">
        <v>125529.87</v>
      </c>
      <c r="D109" s="15"/>
      <c r="E109" s="16">
        <v>115487.4804</v>
      </c>
      <c r="F109" s="17">
        <v>10042.3896</v>
      </c>
      <c r="G109" s="15"/>
      <c r="H109" s="17">
        <v>0</v>
      </c>
      <c r="I109" s="17">
        <f t="shared" si="10"/>
        <v>728.07324599999993</v>
      </c>
      <c r="J109" s="17">
        <f t="shared" si="11"/>
        <v>866.15610299999992</v>
      </c>
      <c r="K109" s="17">
        <v>0</v>
      </c>
      <c r="L109" s="17">
        <f t="shared" si="12"/>
        <v>1820.1831149999998</v>
      </c>
      <c r="M109" s="17">
        <v>0</v>
      </c>
      <c r="N109" s="17">
        <v>13622.4</v>
      </c>
      <c r="O109" s="17">
        <v>0</v>
      </c>
      <c r="P109" s="17">
        <v>103.56</v>
      </c>
      <c r="Q109" s="17">
        <f t="shared" si="13"/>
        <v>119.2533765</v>
      </c>
      <c r="R109" s="17">
        <v>2350</v>
      </c>
      <c r="S109" s="15"/>
      <c r="T109" s="17">
        <v>15</v>
      </c>
      <c r="U109" s="17">
        <v>0</v>
      </c>
      <c r="V109" s="17">
        <v>2</v>
      </c>
      <c r="W109" s="15"/>
      <c r="X109" s="17"/>
      <c r="Y109" s="17"/>
      <c r="Z109" s="14"/>
      <c r="AA109" s="14">
        <f t="shared" si="14"/>
        <v>125529.87</v>
      </c>
      <c r="AB109" s="16">
        <f t="shared" si="15"/>
        <v>145139.49584049999</v>
      </c>
    </row>
    <row r="110" spans="1:28" ht="15" customHeight="1" x14ac:dyDescent="0.25">
      <c r="A110" s="12" t="s">
        <v>83</v>
      </c>
      <c r="B110" s="13" t="s">
        <v>143</v>
      </c>
      <c r="C110" s="14">
        <v>65189.68</v>
      </c>
      <c r="D110" s="15"/>
      <c r="E110" s="16">
        <v>59974.505599999997</v>
      </c>
      <c r="F110" s="17">
        <v>5215.1743999999999</v>
      </c>
      <c r="G110" s="15"/>
      <c r="H110" s="17">
        <v>0</v>
      </c>
      <c r="I110" s="17">
        <f t="shared" si="10"/>
        <v>378.100144</v>
      </c>
      <c r="J110" s="17">
        <f t="shared" si="11"/>
        <v>449.80879199999998</v>
      </c>
      <c r="K110" s="17">
        <v>0</v>
      </c>
      <c r="L110" s="17">
        <f t="shared" si="12"/>
        <v>945.25035999999989</v>
      </c>
      <c r="M110" s="17">
        <v>0</v>
      </c>
      <c r="N110" s="17">
        <v>4537.2</v>
      </c>
      <c r="O110" s="17">
        <v>0</v>
      </c>
      <c r="P110" s="17">
        <v>103.56</v>
      </c>
      <c r="Q110" s="17">
        <f t="shared" si="13"/>
        <v>61.930195999999995</v>
      </c>
      <c r="R110" s="17">
        <v>0</v>
      </c>
      <c r="S110" s="15"/>
      <c r="T110" s="17">
        <v>15</v>
      </c>
      <c r="U110" s="17">
        <v>0</v>
      </c>
      <c r="V110" s="17">
        <v>2</v>
      </c>
      <c r="W110" s="15"/>
      <c r="X110" s="17"/>
      <c r="Y110" s="17"/>
      <c r="Z110" s="14"/>
      <c r="AA110" s="14">
        <f t="shared" si="14"/>
        <v>65189.679999999993</v>
      </c>
      <c r="AB110" s="16">
        <f t="shared" si="15"/>
        <v>71665.529491999987</v>
      </c>
    </row>
    <row r="111" spans="1:28" ht="15" customHeight="1" x14ac:dyDescent="0.25">
      <c r="A111" s="12" t="s">
        <v>83</v>
      </c>
      <c r="B111" s="13" t="s">
        <v>144</v>
      </c>
      <c r="C111" s="14">
        <v>73757.13</v>
      </c>
      <c r="D111" s="15"/>
      <c r="E111" s="16">
        <v>67856.559599999993</v>
      </c>
      <c r="F111" s="17">
        <v>5900.5703999999996</v>
      </c>
      <c r="G111" s="15"/>
      <c r="H111" s="17">
        <v>0</v>
      </c>
      <c r="I111" s="17">
        <f t="shared" si="10"/>
        <v>427.79135400000001</v>
      </c>
      <c r="J111" s="17">
        <f t="shared" si="11"/>
        <v>508.92419700000005</v>
      </c>
      <c r="K111" s="17">
        <v>0</v>
      </c>
      <c r="L111" s="17">
        <f t="shared" si="12"/>
        <v>1069.4783849999999</v>
      </c>
      <c r="M111" s="17">
        <v>0</v>
      </c>
      <c r="N111" s="17">
        <v>13622.4</v>
      </c>
      <c r="O111" s="17">
        <v>0</v>
      </c>
      <c r="P111" s="17">
        <v>103.56</v>
      </c>
      <c r="Q111" s="17">
        <f t="shared" si="13"/>
        <v>70.069273499999994</v>
      </c>
      <c r="R111" s="17">
        <v>0</v>
      </c>
      <c r="S111" s="15"/>
      <c r="T111" s="17">
        <v>15</v>
      </c>
      <c r="U111" s="17">
        <v>0</v>
      </c>
      <c r="V111" s="17">
        <v>2</v>
      </c>
      <c r="W111" s="15"/>
      <c r="X111" s="17"/>
      <c r="Y111" s="17"/>
      <c r="Z111" s="14"/>
      <c r="AA111" s="14">
        <f t="shared" si="14"/>
        <v>73757.12999999999</v>
      </c>
      <c r="AB111" s="16">
        <f t="shared" si="15"/>
        <v>89559.353209499983</v>
      </c>
    </row>
    <row r="112" spans="1:28" ht="15" customHeight="1" x14ac:dyDescent="0.25">
      <c r="A112" s="12" t="s">
        <v>83</v>
      </c>
      <c r="B112" s="13" t="s">
        <v>145</v>
      </c>
      <c r="C112" s="14">
        <v>83139.039999999994</v>
      </c>
      <c r="D112" s="15"/>
      <c r="E112" s="16">
        <v>76487.916800000006</v>
      </c>
      <c r="F112" s="17">
        <v>6651.1232</v>
      </c>
      <c r="G112" s="15"/>
      <c r="H112" s="17">
        <v>0</v>
      </c>
      <c r="I112" s="17">
        <f t="shared" si="10"/>
        <v>482.20643199999995</v>
      </c>
      <c r="J112" s="17">
        <f t="shared" si="11"/>
        <v>573.65937599999995</v>
      </c>
      <c r="K112" s="17">
        <v>0</v>
      </c>
      <c r="L112" s="17">
        <f t="shared" si="12"/>
        <v>1205.5160799999999</v>
      </c>
      <c r="M112" s="17">
        <v>0</v>
      </c>
      <c r="N112" s="17">
        <v>14192.64</v>
      </c>
      <c r="O112" s="17">
        <v>0</v>
      </c>
      <c r="P112" s="17">
        <v>103.56</v>
      </c>
      <c r="Q112" s="17">
        <f t="shared" si="13"/>
        <v>78.982088000000005</v>
      </c>
      <c r="R112" s="17">
        <v>0</v>
      </c>
      <c r="S112" s="15"/>
      <c r="T112" s="17">
        <v>15</v>
      </c>
      <c r="U112" s="17">
        <v>0</v>
      </c>
      <c r="V112" s="17">
        <v>2</v>
      </c>
      <c r="W112" s="15"/>
      <c r="X112" s="17"/>
      <c r="Y112" s="17"/>
      <c r="Z112" s="14"/>
      <c r="AA112" s="14">
        <f t="shared" si="14"/>
        <v>83139.040000000008</v>
      </c>
      <c r="AB112" s="16">
        <f t="shared" si="15"/>
        <v>99775.603976000013</v>
      </c>
    </row>
    <row r="113" spans="1:28" ht="15" customHeight="1" x14ac:dyDescent="0.25">
      <c r="A113" s="12" t="s">
        <v>83</v>
      </c>
      <c r="B113" s="13" t="s">
        <v>146</v>
      </c>
      <c r="C113" s="14">
        <v>101292.53</v>
      </c>
      <c r="D113" s="15"/>
      <c r="E113" s="16">
        <v>93189.127600000007</v>
      </c>
      <c r="F113" s="17">
        <v>8103.4023999999999</v>
      </c>
      <c r="G113" s="15"/>
      <c r="H113" s="17">
        <v>0</v>
      </c>
      <c r="I113" s="17">
        <f t="shared" si="10"/>
        <v>587.49667399999998</v>
      </c>
      <c r="J113" s="17">
        <f t="shared" si="11"/>
        <v>698.91845699999999</v>
      </c>
      <c r="K113" s="17">
        <v>0</v>
      </c>
      <c r="L113" s="17">
        <f t="shared" si="12"/>
        <v>1468.741685</v>
      </c>
      <c r="M113" s="17">
        <v>0</v>
      </c>
      <c r="N113" s="17">
        <v>7353</v>
      </c>
      <c r="O113" s="17">
        <v>0</v>
      </c>
      <c r="P113" s="17">
        <v>103.56</v>
      </c>
      <c r="Q113" s="17">
        <f t="shared" si="13"/>
        <v>96.227903500000011</v>
      </c>
      <c r="R113" s="17">
        <v>0</v>
      </c>
      <c r="S113" s="15"/>
      <c r="T113" s="17">
        <v>15</v>
      </c>
      <c r="U113" s="17">
        <v>0</v>
      </c>
      <c r="V113" s="17">
        <v>2</v>
      </c>
      <c r="W113" s="15"/>
      <c r="X113" s="17"/>
      <c r="Y113" s="17"/>
      <c r="Z113" s="14"/>
      <c r="AA113" s="14">
        <f t="shared" si="14"/>
        <v>101292.53000000001</v>
      </c>
      <c r="AB113" s="16">
        <f t="shared" si="15"/>
        <v>111600.47471950001</v>
      </c>
    </row>
    <row r="114" spans="1:28" ht="15" customHeight="1" x14ac:dyDescent="0.25">
      <c r="A114" s="12" t="s">
        <v>83</v>
      </c>
      <c r="B114" s="13" t="s">
        <v>147</v>
      </c>
      <c r="C114" s="14">
        <v>115612.28</v>
      </c>
      <c r="D114" s="15"/>
      <c r="E114" s="16">
        <v>106363.29760000001</v>
      </c>
      <c r="F114" s="17">
        <v>9248.9824000000008</v>
      </c>
      <c r="G114" s="15"/>
      <c r="H114" s="17">
        <v>0</v>
      </c>
      <c r="I114" s="17">
        <f t="shared" si="10"/>
        <v>670.55122399999993</v>
      </c>
      <c r="J114" s="17">
        <f t="shared" si="11"/>
        <v>797.72473200000002</v>
      </c>
      <c r="K114" s="17">
        <v>0</v>
      </c>
      <c r="L114" s="17">
        <f t="shared" si="12"/>
        <v>1676.3780599999998</v>
      </c>
      <c r="M114" s="17">
        <v>0</v>
      </c>
      <c r="N114" s="17">
        <v>7353</v>
      </c>
      <c r="O114" s="17">
        <v>0</v>
      </c>
      <c r="P114" s="17">
        <v>103.56</v>
      </c>
      <c r="Q114" s="17">
        <f t="shared" si="13"/>
        <v>109.831666</v>
      </c>
      <c r="R114" s="17">
        <v>2350</v>
      </c>
      <c r="S114" s="15"/>
      <c r="T114" s="17">
        <v>15</v>
      </c>
      <c r="U114" s="17">
        <v>0</v>
      </c>
      <c r="V114" s="17">
        <v>2</v>
      </c>
      <c r="W114" s="15"/>
      <c r="X114" s="17"/>
      <c r="Y114" s="17"/>
      <c r="Z114" s="14"/>
      <c r="AA114" s="14">
        <f t="shared" si="14"/>
        <v>115612.28</v>
      </c>
      <c r="AB114" s="16">
        <f t="shared" si="15"/>
        <v>128673.325682</v>
      </c>
    </row>
    <row r="115" spans="1:28" ht="15" customHeight="1" x14ac:dyDescent="0.25">
      <c r="A115" s="12" t="s">
        <v>83</v>
      </c>
      <c r="B115" s="13" t="s">
        <v>148</v>
      </c>
      <c r="C115" s="14">
        <v>125529.87</v>
      </c>
      <c r="D115" s="15"/>
      <c r="E115" s="16">
        <v>115487.4804</v>
      </c>
      <c r="F115" s="17">
        <v>10042.3896</v>
      </c>
      <c r="G115" s="15"/>
      <c r="H115" s="17">
        <v>0</v>
      </c>
      <c r="I115" s="17">
        <f t="shared" si="10"/>
        <v>728.07324599999993</v>
      </c>
      <c r="J115" s="17">
        <f t="shared" si="11"/>
        <v>866.15610299999992</v>
      </c>
      <c r="K115" s="17">
        <v>0</v>
      </c>
      <c r="L115" s="17">
        <f t="shared" si="12"/>
        <v>1820.1831149999998</v>
      </c>
      <c r="M115" s="17">
        <v>0</v>
      </c>
      <c r="N115" s="17">
        <v>14192.64</v>
      </c>
      <c r="O115" s="17">
        <v>0</v>
      </c>
      <c r="P115" s="17">
        <v>103.56</v>
      </c>
      <c r="Q115" s="17">
        <f t="shared" si="13"/>
        <v>119.2533765</v>
      </c>
      <c r="R115" s="17">
        <v>2350</v>
      </c>
      <c r="S115" s="15"/>
      <c r="T115" s="17">
        <v>15</v>
      </c>
      <c r="U115" s="17">
        <v>0</v>
      </c>
      <c r="V115" s="17">
        <v>2</v>
      </c>
      <c r="W115" s="15"/>
      <c r="X115" s="17"/>
      <c r="Y115" s="17"/>
      <c r="Z115" s="14"/>
      <c r="AA115" s="14">
        <f t="shared" si="14"/>
        <v>125529.87</v>
      </c>
      <c r="AB115" s="16">
        <f t="shared" si="15"/>
        <v>145709.73584050001</v>
      </c>
    </row>
    <row r="116" spans="1:28" ht="15" customHeight="1" x14ac:dyDescent="0.25">
      <c r="A116" s="12" t="s">
        <v>83</v>
      </c>
      <c r="B116" s="13" t="s">
        <v>149</v>
      </c>
      <c r="C116" s="14">
        <v>106365.7</v>
      </c>
      <c r="D116" s="15"/>
      <c r="E116" s="16">
        <v>97856.444000000003</v>
      </c>
      <c r="F116" s="17">
        <v>8509.2559999999994</v>
      </c>
      <c r="G116" s="15"/>
      <c r="H116" s="17">
        <v>0</v>
      </c>
      <c r="I116" s="17">
        <f t="shared" si="10"/>
        <v>616.9210599999999</v>
      </c>
      <c r="J116" s="17">
        <f t="shared" si="11"/>
        <v>733.92332999999996</v>
      </c>
      <c r="K116" s="17">
        <v>0</v>
      </c>
      <c r="L116" s="17">
        <f t="shared" si="12"/>
        <v>1542.3026499999999</v>
      </c>
      <c r="M116" s="17">
        <v>0</v>
      </c>
      <c r="N116" s="17">
        <v>14192.64</v>
      </c>
      <c r="O116" s="17">
        <v>0</v>
      </c>
      <c r="P116" s="17">
        <v>103.56</v>
      </c>
      <c r="Q116" s="17">
        <f t="shared" si="13"/>
        <v>101.047415</v>
      </c>
      <c r="R116" s="17">
        <v>2350</v>
      </c>
      <c r="S116" s="15"/>
      <c r="T116" s="17">
        <v>15</v>
      </c>
      <c r="U116" s="17">
        <v>0</v>
      </c>
      <c r="V116" s="17">
        <v>2</v>
      </c>
      <c r="W116" s="15"/>
      <c r="X116" s="17"/>
      <c r="Y116" s="17"/>
      <c r="Z116" s="14"/>
      <c r="AA116" s="14">
        <f t="shared" si="14"/>
        <v>106365.7</v>
      </c>
      <c r="AB116" s="16">
        <f t="shared" si="15"/>
        <v>126006.09445499998</v>
      </c>
    </row>
    <row r="117" spans="1:28" ht="15" customHeight="1" x14ac:dyDescent="0.25">
      <c r="A117" s="12" t="s">
        <v>83</v>
      </c>
      <c r="B117" s="13" t="s">
        <v>150</v>
      </c>
      <c r="C117" s="14">
        <v>125529.87</v>
      </c>
      <c r="D117" s="15"/>
      <c r="E117" s="16">
        <v>115487.4804</v>
      </c>
      <c r="F117" s="17">
        <v>10042.3896</v>
      </c>
      <c r="G117" s="15"/>
      <c r="H117" s="17">
        <v>0</v>
      </c>
      <c r="I117" s="17">
        <f t="shared" si="10"/>
        <v>728.07324599999993</v>
      </c>
      <c r="J117" s="17">
        <f t="shared" si="11"/>
        <v>866.15610299999992</v>
      </c>
      <c r="K117" s="17">
        <v>0</v>
      </c>
      <c r="L117" s="17">
        <f t="shared" si="12"/>
        <v>1820.1831149999998</v>
      </c>
      <c r="M117" s="17">
        <v>0</v>
      </c>
      <c r="N117" s="17">
        <v>7353</v>
      </c>
      <c r="O117" s="17">
        <v>564</v>
      </c>
      <c r="P117" s="17">
        <v>103.56</v>
      </c>
      <c r="Q117" s="17">
        <f t="shared" si="13"/>
        <v>119.2533765</v>
      </c>
      <c r="R117" s="17">
        <v>2350</v>
      </c>
      <c r="S117" s="15"/>
      <c r="T117" s="17">
        <v>15</v>
      </c>
      <c r="U117" s="17">
        <v>0</v>
      </c>
      <c r="V117" s="17">
        <v>2</v>
      </c>
      <c r="W117" s="15"/>
      <c r="X117" s="17"/>
      <c r="Y117" s="17"/>
      <c r="Z117" s="14"/>
      <c r="AA117" s="14">
        <f t="shared" si="14"/>
        <v>125529.87</v>
      </c>
      <c r="AB117" s="16">
        <f t="shared" si="15"/>
        <v>139434.0958405</v>
      </c>
    </row>
    <row r="118" spans="1:28" ht="15" customHeight="1" x14ac:dyDescent="0.25">
      <c r="A118" s="12" t="s">
        <v>83</v>
      </c>
      <c r="B118" s="13" t="s">
        <v>151</v>
      </c>
      <c r="C118" s="14">
        <v>125529.87</v>
      </c>
      <c r="D118" s="15"/>
      <c r="E118" s="16">
        <v>115487.4804</v>
      </c>
      <c r="F118" s="17">
        <v>10042.3896</v>
      </c>
      <c r="G118" s="15"/>
      <c r="H118" s="17">
        <v>0</v>
      </c>
      <c r="I118" s="17">
        <f t="shared" si="10"/>
        <v>728.07324599999993</v>
      </c>
      <c r="J118" s="17">
        <f t="shared" si="11"/>
        <v>866.15610299999992</v>
      </c>
      <c r="K118" s="17">
        <v>0</v>
      </c>
      <c r="L118" s="17">
        <f t="shared" si="12"/>
        <v>1820.1831149999998</v>
      </c>
      <c r="M118" s="17">
        <v>0</v>
      </c>
      <c r="N118" s="17">
        <v>14192.64</v>
      </c>
      <c r="O118" s="17">
        <v>0</v>
      </c>
      <c r="P118" s="17">
        <v>103.56</v>
      </c>
      <c r="Q118" s="17">
        <f t="shared" si="13"/>
        <v>119.2533765</v>
      </c>
      <c r="R118" s="17">
        <v>2350</v>
      </c>
      <c r="S118" s="15"/>
      <c r="T118" s="17">
        <v>15</v>
      </c>
      <c r="U118" s="17">
        <v>0</v>
      </c>
      <c r="V118" s="17">
        <v>2</v>
      </c>
      <c r="W118" s="15"/>
      <c r="X118" s="17"/>
      <c r="Y118" s="17"/>
      <c r="Z118" s="14"/>
      <c r="AA118" s="14">
        <f t="shared" si="14"/>
        <v>125529.87</v>
      </c>
      <c r="AB118" s="16">
        <f t="shared" si="15"/>
        <v>145709.73584050001</v>
      </c>
    </row>
    <row r="119" spans="1:28" ht="15" customHeight="1" x14ac:dyDescent="0.25">
      <c r="A119" s="12" t="s">
        <v>83</v>
      </c>
      <c r="B119" s="13" t="s">
        <v>152</v>
      </c>
      <c r="C119" s="14">
        <v>76413.679999999993</v>
      </c>
      <c r="D119" s="15"/>
      <c r="E119" s="16">
        <v>70300.585600000006</v>
      </c>
      <c r="F119" s="17">
        <v>6113.0944</v>
      </c>
      <c r="G119" s="15"/>
      <c r="H119" s="17">
        <v>0</v>
      </c>
      <c r="I119" s="17">
        <f t="shared" si="10"/>
        <v>443.19934399999994</v>
      </c>
      <c r="J119" s="17">
        <f t="shared" si="11"/>
        <v>527.25439199999994</v>
      </c>
      <c r="K119" s="17">
        <v>0</v>
      </c>
      <c r="L119" s="17">
        <f t="shared" si="12"/>
        <v>1107.9983599999998</v>
      </c>
      <c r="M119" s="17">
        <v>0</v>
      </c>
      <c r="N119" s="17">
        <v>7353</v>
      </c>
      <c r="O119" s="17">
        <v>0</v>
      </c>
      <c r="P119" s="17">
        <v>103.56</v>
      </c>
      <c r="Q119" s="17">
        <f t="shared" si="13"/>
        <v>72.592996000000014</v>
      </c>
      <c r="R119" s="17">
        <v>0</v>
      </c>
      <c r="S119" s="15"/>
      <c r="T119" s="17">
        <v>15</v>
      </c>
      <c r="U119" s="17">
        <v>0</v>
      </c>
      <c r="V119" s="17">
        <v>2</v>
      </c>
      <c r="W119" s="15"/>
      <c r="X119" s="17"/>
      <c r="Y119" s="17"/>
      <c r="Z119" s="14"/>
      <c r="AA119" s="14">
        <f t="shared" si="14"/>
        <v>76413.680000000008</v>
      </c>
      <c r="AB119" s="16">
        <f t="shared" si="15"/>
        <v>86021.285092000006</v>
      </c>
    </row>
    <row r="120" spans="1:28" ht="15" customHeight="1" x14ac:dyDescent="0.25">
      <c r="A120" s="12" t="s">
        <v>83</v>
      </c>
      <c r="B120" s="13" t="s">
        <v>153</v>
      </c>
      <c r="C120" s="14">
        <v>60952.73</v>
      </c>
      <c r="D120" s="15"/>
      <c r="E120" s="16">
        <v>56076.511599999998</v>
      </c>
      <c r="F120" s="17">
        <v>4876.2183999999997</v>
      </c>
      <c r="G120" s="15"/>
      <c r="H120" s="17">
        <v>0</v>
      </c>
      <c r="I120" s="17">
        <f t="shared" si="10"/>
        <v>353.52583399999997</v>
      </c>
      <c r="J120" s="17">
        <f t="shared" si="11"/>
        <v>420.57383700000003</v>
      </c>
      <c r="K120" s="17">
        <v>0</v>
      </c>
      <c r="L120" s="17">
        <f t="shared" si="12"/>
        <v>883.81458499999997</v>
      </c>
      <c r="M120" s="17">
        <v>0</v>
      </c>
      <c r="N120" s="17">
        <v>6617.76</v>
      </c>
      <c r="O120" s="17">
        <v>0</v>
      </c>
      <c r="P120" s="17">
        <v>103.56</v>
      </c>
      <c r="Q120" s="17">
        <f t="shared" si="13"/>
        <v>57.9050935</v>
      </c>
      <c r="R120" s="17">
        <v>0</v>
      </c>
      <c r="S120" s="15"/>
      <c r="T120" s="17">
        <v>15</v>
      </c>
      <c r="U120" s="17">
        <v>0</v>
      </c>
      <c r="V120" s="17">
        <v>2</v>
      </c>
      <c r="W120" s="15"/>
      <c r="X120" s="17"/>
      <c r="Y120" s="17"/>
      <c r="Z120" s="14"/>
      <c r="AA120" s="14">
        <f t="shared" si="14"/>
        <v>60952.729999999996</v>
      </c>
      <c r="AB120" s="16">
        <f t="shared" si="15"/>
        <v>69389.86934949999</v>
      </c>
    </row>
    <row r="121" spans="1:28" ht="15" customHeight="1" x14ac:dyDescent="0.25">
      <c r="A121" s="12" t="s">
        <v>83</v>
      </c>
      <c r="B121" s="13" t="s">
        <v>154</v>
      </c>
      <c r="C121" s="14">
        <v>90050.23</v>
      </c>
      <c r="D121" s="15"/>
      <c r="E121" s="16">
        <v>82846.211599999995</v>
      </c>
      <c r="F121" s="17">
        <v>7204.0183999999999</v>
      </c>
      <c r="G121" s="15"/>
      <c r="H121" s="17">
        <v>0</v>
      </c>
      <c r="I121" s="17">
        <f t="shared" si="10"/>
        <v>522.29133399999989</v>
      </c>
      <c r="J121" s="17">
        <f t="shared" si="11"/>
        <v>621.346587</v>
      </c>
      <c r="K121" s="17">
        <v>0</v>
      </c>
      <c r="L121" s="17">
        <f t="shared" si="12"/>
        <v>1305.7283349999998</v>
      </c>
      <c r="M121" s="17">
        <v>0</v>
      </c>
      <c r="N121" s="17">
        <v>13622.4</v>
      </c>
      <c r="O121" s="17">
        <v>0</v>
      </c>
      <c r="P121" s="17">
        <v>103.56</v>
      </c>
      <c r="Q121" s="17">
        <f t="shared" si="13"/>
        <v>85.547718500000002</v>
      </c>
      <c r="R121" s="17">
        <v>0</v>
      </c>
      <c r="S121" s="15"/>
      <c r="T121" s="17">
        <v>15</v>
      </c>
      <c r="U121" s="17">
        <v>0</v>
      </c>
      <c r="V121" s="17">
        <v>2</v>
      </c>
      <c r="W121" s="15"/>
      <c r="X121" s="17"/>
      <c r="Y121" s="17"/>
      <c r="Z121" s="14"/>
      <c r="AA121" s="14">
        <f t="shared" si="14"/>
        <v>90050.23</v>
      </c>
      <c r="AB121" s="16">
        <f t="shared" si="15"/>
        <v>106311.10397449999</v>
      </c>
    </row>
    <row r="122" spans="1:28" ht="15" customHeight="1" x14ac:dyDescent="0.25">
      <c r="A122" s="12" t="s">
        <v>83</v>
      </c>
      <c r="B122" s="13" t="s">
        <v>155</v>
      </c>
      <c r="C122" s="14">
        <v>73514.149999999994</v>
      </c>
      <c r="D122" s="15"/>
      <c r="E122" s="16">
        <v>67633.017999999996</v>
      </c>
      <c r="F122" s="17">
        <v>5881.1319999999996</v>
      </c>
      <c r="G122" s="15"/>
      <c r="H122" s="17">
        <v>0</v>
      </c>
      <c r="I122" s="17">
        <f t="shared" si="10"/>
        <v>426.38206999999994</v>
      </c>
      <c r="J122" s="17">
        <f t="shared" si="11"/>
        <v>507.24763499999995</v>
      </c>
      <c r="K122" s="17">
        <v>0</v>
      </c>
      <c r="L122" s="17">
        <f t="shared" si="12"/>
        <v>1065.9551749999998</v>
      </c>
      <c r="M122" s="17">
        <v>0</v>
      </c>
      <c r="N122" s="17">
        <v>7353</v>
      </c>
      <c r="O122" s="17">
        <v>0</v>
      </c>
      <c r="P122" s="17">
        <v>103.56</v>
      </c>
      <c r="Q122" s="17">
        <f t="shared" si="13"/>
        <v>69.838442499999999</v>
      </c>
      <c r="R122" s="17">
        <v>0</v>
      </c>
      <c r="S122" s="15"/>
      <c r="T122" s="17">
        <v>15</v>
      </c>
      <c r="U122" s="17">
        <v>0</v>
      </c>
      <c r="V122" s="17">
        <v>2</v>
      </c>
      <c r="W122" s="15"/>
      <c r="X122" s="17"/>
      <c r="Y122" s="17"/>
      <c r="Z122" s="14"/>
      <c r="AA122" s="14">
        <f t="shared" si="14"/>
        <v>73514.149999999994</v>
      </c>
      <c r="AB122" s="16">
        <f t="shared" si="15"/>
        <v>83040.133322499998</v>
      </c>
    </row>
    <row r="123" spans="1:28" ht="15" customHeight="1" x14ac:dyDescent="0.25">
      <c r="A123" s="12" t="s">
        <v>83</v>
      </c>
      <c r="B123" s="13" t="s">
        <v>156</v>
      </c>
      <c r="C123" s="14">
        <v>71103.63</v>
      </c>
      <c r="D123" s="15"/>
      <c r="E123" s="16">
        <v>65415.339599999999</v>
      </c>
      <c r="F123" s="17">
        <v>5688.2903999999999</v>
      </c>
      <c r="G123" s="15"/>
      <c r="H123" s="17">
        <v>0</v>
      </c>
      <c r="I123" s="17">
        <f t="shared" si="10"/>
        <v>412.40105399999999</v>
      </c>
      <c r="J123" s="17">
        <f t="shared" si="11"/>
        <v>490.615047</v>
      </c>
      <c r="K123" s="17">
        <v>0</v>
      </c>
      <c r="L123" s="17">
        <f t="shared" si="12"/>
        <v>1031.0026350000001</v>
      </c>
      <c r="M123" s="17">
        <v>0</v>
      </c>
      <c r="N123" s="17">
        <v>7353</v>
      </c>
      <c r="O123" s="17">
        <v>0</v>
      </c>
      <c r="P123" s="17">
        <v>103.56</v>
      </c>
      <c r="Q123" s="17">
        <f t="shared" si="13"/>
        <v>67.548448500000006</v>
      </c>
      <c r="R123" s="17">
        <v>0</v>
      </c>
      <c r="S123" s="15"/>
      <c r="T123" s="17">
        <v>15</v>
      </c>
      <c r="U123" s="17">
        <v>0</v>
      </c>
      <c r="V123" s="17">
        <v>2</v>
      </c>
      <c r="W123" s="15"/>
      <c r="X123" s="17"/>
      <c r="Y123" s="17"/>
      <c r="Z123" s="14"/>
      <c r="AA123" s="14">
        <f t="shared" si="14"/>
        <v>71103.63</v>
      </c>
      <c r="AB123" s="16">
        <f t="shared" si="15"/>
        <v>80561.757184500006</v>
      </c>
    </row>
    <row r="124" spans="1:28" ht="15" customHeight="1" x14ac:dyDescent="0.25">
      <c r="A124" s="12" t="s">
        <v>83</v>
      </c>
      <c r="B124" s="13" t="s">
        <v>157</v>
      </c>
      <c r="C124" s="14">
        <v>118017.72</v>
      </c>
      <c r="D124" s="15"/>
      <c r="E124" s="16">
        <v>108576.3024</v>
      </c>
      <c r="F124" s="17">
        <v>9441.4176000000007</v>
      </c>
      <c r="G124" s="15"/>
      <c r="H124" s="17">
        <v>0</v>
      </c>
      <c r="I124" s="17">
        <f t="shared" si="10"/>
        <v>684.50277599999993</v>
      </c>
      <c r="J124" s="17">
        <f t="shared" si="11"/>
        <v>814.32226800000001</v>
      </c>
      <c r="K124" s="17">
        <v>0</v>
      </c>
      <c r="L124" s="17">
        <f t="shared" si="12"/>
        <v>1711.25694</v>
      </c>
      <c r="M124" s="17">
        <v>0</v>
      </c>
      <c r="N124" s="17">
        <v>13622.4</v>
      </c>
      <c r="O124" s="17">
        <v>0</v>
      </c>
      <c r="P124" s="17">
        <v>103.56</v>
      </c>
      <c r="Q124" s="17">
        <f t="shared" si="13"/>
        <v>112.116834</v>
      </c>
      <c r="R124" s="17">
        <v>2350</v>
      </c>
      <c r="S124" s="15"/>
      <c r="T124" s="17">
        <v>15</v>
      </c>
      <c r="U124" s="17">
        <v>0</v>
      </c>
      <c r="V124" s="17">
        <v>2</v>
      </c>
      <c r="W124" s="15"/>
      <c r="X124" s="17"/>
      <c r="Y124" s="17"/>
      <c r="Z124" s="14"/>
      <c r="AA124" s="14">
        <f t="shared" si="14"/>
        <v>118017.72</v>
      </c>
      <c r="AB124" s="16">
        <f t="shared" si="15"/>
        <v>137415.878818</v>
      </c>
    </row>
    <row r="125" spans="1:28" ht="15" customHeight="1" x14ac:dyDescent="0.25">
      <c r="A125" s="12" t="s">
        <v>83</v>
      </c>
      <c r="B125" s="13" t="s">
        <v>158</v>
      </c>
      <c r="C125" s="14">
        <v>105391.73</v>
      </c>
      <c r="D125" s="15"/>
      <c r="E125" s="16">
        <v>96960.391600000003</v>
      </c>
      <c r="F125" s="17">
        <v>8431.3384000000005</v>
      </c>
      <c r="G125" s="15"/>
      <c r="H125" s="17">
        <v>0</v>
      </c>
      <c r="I125" s="17">
        <f t="shared" si="10"/>
        <v>611.27203399999996</v>
      </c>
      <c r="J125" s="17">
        <f t="shared" si="11"/>
        <v>727.20293699999991</v>
      </c>
      <c r="K125" s="17">
        <v>0</v>
      </c>
      <c r="L125" s="17">
        <f t="shared" si="12"/>
        <v>1528.1800849999997</v>
      </c>
      <c r="M125" s="17">
        <v>0</v>
      </c>
      <c r="N125" s="17">
        <v>13622.4</v>
      </c>
      <c r="O125" s="17">
        <v>0</v>
      </c>
      <c r="P125" s="17">
        <v>103.56</v>
      </c>
      <c r="Q125" s="17">
        <f t="shared" si="13"/>
        <v>100.12214350000001</v>
      </c>
      <c r="R125" s="17">
        <v>2350</v>
      </c>
      <c r="S125" s="15"/>
      <c r="T125" s="17">
        <v>15</v>
      </c>
      <c r="U125" s="17">
        <v>0</v>
      </c>
      <c r="V125" s="17">
        <v>2</v>
      </c>
      <c r="W125" s="15"/>
      <c r="X125" s="17"/>
      <c r="Y125" s="17"/>
      <c r="Z125" s="14"/>
      <c r="AA125" s="14">
        <f t="shared" si="14"/>
        <v>105391.73000000001</v>
      </c>
      <c r="AB125" s="16">
        <f t="shared" si="15"/>
        <v>124434.4671995</v>
      </c>
    </row>
    <row r="126" spans="1:28" ht="15" customHeight="1" x14ac:dyDescent="0.25">
      <c r="A126" s="12" t="s">
        <v>83</v>
      </c>
      <c r="B126" s="13" t="s">
        <v>159</v>
      </c>
      <c r="C126" s="14">
        <v>115612.28</v>
      </c>
      <c r="D126" s="15"/>
      <c r="E126" s="16">
        <v>106363.29760000001</v>
      </c>
      <c r="F126" s="17">
        <v>9248.9824000000008</v>
      </c>
      <c r="G126" s="15"/>
      <c r="H126" s="17">
        <v>0</v>
      </c>
      <c r="I126" s="17">
        <f t="shared" si="10"/>
        <v>670.55122399999993</v>
      </c>
      <c r="J126" s="17">
        <f t="shared" si="11"/>
        <v>797.72473200000002</v>
      </c>
      <c r="K126" s="17">
        <v>0</v>
      </c>
      <c r="L126" s="17">
        <f t="shared" si="12"/>
        <v>1676.3780599999998</v>
      </c>
      <c r="M126" s="17">
        <v>0</v>
      </c>
      <c r="N126" s="17">
        <v>7353</v>
      </c>
      <c r="O126" s="17">
        <v>564</v>
      </c>
      <c r="P126" s="17">
        <v>103.56</v>
      </c>
      <c r="Q126" s="17">
        <f t="shared" si="13"/>
        <v>109.831666</v>
      </c>
      <c r="R126" s="17">
        <v>2350</v>
      </c>
      <c r="S126" s="15"/>
      <c r="T126" s="17">
        <v>15</v>
      </c>
      <c r="U126" s="17">
        <v>0</v>
      </c>
      <c r="V126" s="17">
        <v>2</v>
      </c>
      <c r="W126" s="15"/>
      <c r="X126" s="17"/>
      <c r="Y126" s="17"/>
      <c r="Z126" s="14"/>
      <c r="AA126" s="14">
        <f t="shared" si="14"/>
        <v>115612.28</v>
      </c>
      <c r="AB126" s="16">
        <f t="shared" si="15"/>
        <v>129237.325682</v>
      </c>
    </row>
    <row r="127" spans="1:28" ht="15" customHeight="1" x14ac:dyDescent="0.25">
      <c r="A127" s="12" t="s">
        <v>83</v>
      </c>
      <c r="B127" s="13" t="s">
        <v>160</v>
      </c>
      <c r="C127" s="14">
        <v>60127.7</v>
      </c>
      <c r="D127" s="15"/>
      <c r="E127" s="16">
        <v>55317.483999999997</v>
      </c>
      <c r="F127" s="17">
        <v>4810.2160000000003</v>
      </c>
      <c r="G127" s="15"/>
      <c r="H127" s="17">
        <v>0</v>
      </c>
      <c r="I127" s="17">
        <f t="shared" si="10"/>
        <v>348.74065999999993</v>
      </c>
      <c r="J127" s="17">
        <f t="shared" si="11"/>
        <v>414.88112999999998</v>
      </c>
      <c r="K127" s="17">
        <v>0</v>
      </c>
      <c r="L127" s="17">
        <f t="shared" si="12"/>
        <v>871.85164999999995</v>
      </c>
      <c r="M127" s="17">
        <v>0</v>
      </c>
      <c r="N127" s="17">
        <v>14192.64</v>
      </c>
      <c r="O127" s="17">
        <v>0</v>
      </c>
      <c r="P127" s="17">
        <v>103.56</v>
      </c>
      <c r="Q127" s="17">
        <f t="shared" si="13"/>
        <v>57.121314999999996</v>
      </c>
      <c r="R127" s="17">
        <v>0</v>
      </c>
      <c r="S127" s="15"/>
      <c r="T127" s="17">
        <v>15</v>
      </c>
      <c r="U127" s="17">
        <v>0</v>
      </c>
      <c r="V127" s="17">
        <v>2</v>
      </c>
      <c r="W127" s="15"/>
      <c r="X127" s="17"/>
      <c r="Y127" s="17"/>
      <c r="Z127" s="14"/>
      <c r="AA127" s="14">
        <f t="shared" si="14"/>
        <v>60127.7</v>
      </c>
      <c r="AB127" s="16">
        <f t="shared" si="15"/>
        <v>76116.494754999992</v>
      </c>
    </row>
    <row r="128" spans="1:28" ht="15" customHeight="1" x14ac:dyDescent="0.25">
      <c r="A128" s="12" t="s">
        <v>83</v>
      </c>
      <c r="B128" s="13" t="s">
        <v>161</v>
      </c>
      <c r="C128" s="14">
        <v>103705.08</v>
      </c>
      <c r="D128" s="15"/>
      <c r="E128" s="16">
        <v>95408.673599999995</v>
      </c>
      <c r="F128" s="17">
        <v>8296.4063999999998</v>
      </c>
      <c r="G128" s="15"/>
      <c r="H128" s="17">
        <v>0</v>
      </c>
      <c r="I128" s="17">
        <f t="shared" si="10"/>
        <v>601.489464</v>
      </c>
      <c r="J128" s="17">
        <f t="shared" si="11"/>
        <v>715.56505200000004</v>
      </c>
      <c r="K128" s="17">
        <v>0</v>
      </c>
      <c r="L128" s="17">
        <f t="shared" si="12"/>
        <v>1503.7236599999999</v>
      </c>
      <c r="M128" s="17">
        <v>0</v>
      </c>
      <c r="N128" s="17">
        <v>5665.8</v>
      </c>
      <c r="O128" s="17">
        <v>564</v>
      </c>
      <c r="P128" s="17">
        <v>103.56</v>
      </c>
      <c r="Q128" s="17">
        <f t="shared" si="13"/>
        <v>98.519825999999981</v>
      </c>
      <c r="R128" s="17">
        <v>2350</v>
      </c>
      <c r="S128" s="15"/>
      <c r="T128" s="17">
        <v>15</v>
      </c>
      <c r="U128" s="17">
        <v>0</v>
      </c>
      <c r="V128" s="17">
        <v>2</v>
      </c>
      <c r="W128" s="15"/>
      <c r="X128" s="17"/>
      <c r="Y128" s="17"/>
      <c r="Z128" s="14"/>
      <c r="AA128" s="14">
        <f t="shared" si="14"/>
        <v>103705.07999999999</v>
      </c>
      <c r="AB128" s="16">
        <f t="shared" si="15"/>
        <v>115307.738002</v>
      </c>
    </row>
    <row r="129" spans="1:28" ht="15" customHeight="1" x14ac:dyDescent="0.25">
      <c r="A129" s="12" t="s">
        <v>83</v>
      </c>
      <c r="B129" s="13" t="s">
        <v>162</v>
      </c>
      <c r="C129" s="14">
        <v>125529.87</v>
      </c>
      <c r="D129" s="15"/>
      <c r="E129" s="16">
        <v>115487.4804</v>
      </c>
      <c r="F129" s="17">
        <v>10042.3896</v>
      </c>
      <c r="G129" s="15"/>
      <c r="H129" s="17">
        <v>0</v>
      </c>
      <c r="I129" s="17">
        <f t="shared" si="10"/>
        <v>728.07324599999993</v>
      </c>
      <c r="J129" s="17">
        <f t="shared" si="11"/>
        <v>866.15610299999992</v>
      </c>
      <c r="K129" s="17">
        <v>0</v>
      </c>
      <c r="L129" s="17">
        <f t="shared" si="12"/>
        <v>1820.1831149999998</v>
      </c>
      <c r="M129" s="17">
        <v>0</v>
      </c>
      <c r="N129" s="17">
        <v>7353</v>
      </c>
      <c r="O129" s="17">
        <v>0</v>
      </c>
      <c r="P129" s="17">
        <v>103.56</v>
      </c>
      <c r="Q129" s="17">
        <f t="shared" si="13"/>
        <v>119.2533765</v>
      </c>
      <c r="R129" s="17">
        <v>0</v>
      </c>
      <c r="S129" s="15"/>
      <c r="T129" s="17">
        <v>15</v>
      </c>
      <c r="U129" s="17">
        <v>0</v>
      </c>
      <c r="V129" s="17">
        <v>2</v>
      </c>
      <c r="W129" s="15"/>
      <c r="X129" s="17"/>
      <c r="Y129" s="17"/>
      <c r="Z129" s="14"/>
      <c r="AA129" s="14">
        <f t="shared" si="14"/>
        <v>125529.87</v>
      </c>
      <c r="AB129" s="16">
        <f t="shared" si="15"/>
        <v>136520.0958405</v>
      </c>
    </row>
    <row r="130" spans="1:28" ht="15" customHeight="1" x14ac:dyDescent="0.25">
      <c r="A130" s="12" t="s">
        <v>83</v>
      </c>
      <c r="B130" s="13" t="s">
        <v>163</v>
      </c>
      <c r="C130" s="14">
        <v>137203.82</v>
      </c>
      <c r="D130" s="15"/>
      <c r="E130" s="16">
        <v>126227.5144</v>
      </c>
      <c r="F130" s="17">
        <v>10976.3056</v>
      </c>
      <c r="G130" s="15"/>
      <c r="H130" s="17">
        <v>0</v>
      </c>
      <c r="I130" s="17">
        <f t="shared" si="10"/>
        <v>795.78215599999999</v>
      </c>
      <c r="J130" s="17">
        <f t="shared" si="11"/>
        <v>946.70635800000002</v>
      </c>
      <c r="K130" s="17">
        <v>0</v>
      </c>
      <c r="L130" s="17">
        <f t="shared" si="12"/>
        <v>1989.4553899999999</v>
      </c>
      <c r="M130" s="17">
        <v>0</v>
      </c>
      <c r="N130" s="17">
        <v>7353</v>
      </c>
      <c r="O130" s="17">
        <v>564</v>
      </c>
      <c r="P130" s="17">
        <v>103.56</v>
      </c>
      <c r="Q130" s="17">
        <f t="shared" si="13"/>
        <v>130.34362899999999</v>
      </c>
      <c r="R130" s="17">
        <v>2350</v>
      </c>
      <c r="S130" s="15"/>
      <c r="T130" s="17">
        <v>15</v>
      </c>
      <c r="U130" s="17">
        <v>0</v>
      </c>
      <c r="V130" s="17">
        <v>2</v>
      </c>
      <c r="W130" s="15"/>
      <c r="X130" s="17"/>
      <c r="Y130" s="17"/>
      <c r="Z130" s="14" t="s">
        <v>49</v>
      </c>
      <c r="AA130" s="14">
        <f t="shared" si="14"/>
        <v>137203.82</v>
      </c>
      <c r="AB130" s="16">
        <f t="shared" si="15"/>
        <v>151436.667533</v>
      </c>
    </row>
    <row r="131" spans="1:28" ht="15" customHeight="1" x14ac:dyDescent="0.25">
      <c r="A131" s="12" t="s">
        <v>83</v>
      </c>
      <c r="B131" s="13" t="s">
        <v>164</v>
      </c>
      <c r="C131" s="14">
        <v>89323.32</v>
      </c>
      <c r="D131" s="15"/>
      <c r="E131" s="16">
        <v>82177.454400000002</v>
      </c>
      <c r="F131" s="17">
        <v>7145.8656000000001</v>
      </c>
      <c r="G131" s="15"/>
      <c r="H131" s="17">
        <v>0</v>
      </c>
      <c r="I131" s="17">
        <f t="shared" ref="I131:I194" si="16">C131*(0.58/100)</f>
        <v>518.07525599999997</v>
      </c>
      <c r="J131" s="17">
        <f t="shared" ref="J131:J194" si="17">C131*(0.69/100)</f>
        <v>616.33090800000002</v>
      </c>
      <c r="K131" s="17">
        <v>0</v>
      </c>
      <c r="L131" s="17">
        <f t="shared" ref="L131:L194" si="18">C131*(1.45/100)</f>
        <v>1295.18814</v>
      </c>
      <c r="M131" s="17">
        <v>0</v>
      </c>
      <c r="N131" s="17">
        <v>7353</v>
      </c>
      <c r="O131" s="17">
        <v>0</v>
      </c>
      <c r="P131" s="17">
        <v>103.56</v>
      </c>
      <c r="Q131" s="17">
        <f t="shared" ref="Q131:Q194" si="19">(E131+F131)*0.00095</f>
        <v>84.857154000000008</v>
      </c>
      <c r="R131" s="17">
        <v>0</v>
      </c>
      <c r="S131" s="15"/>
      <c r="T131" s="17">
        <v>15</v>
      </c>
      <c r="U131" s="17">
        <v>0</v>
      </c>
      <c r="V131" s="17">
        <v>2</v>
      </c>
      <c r="W131" s="15"/>
      <c r="X131" s="17"/>
      <c r="Y131" s="17"/>
      <c r="Z131" s="14"/>
      <c r="AA131" s="14">
        <f t="shared" si="14"/>
        <v>89323.32</v>
      </c>
      <c r="AB131" s="16">
        <f t="shared" si="15"/>
        <v>99294.331458000001</v>
      </c>
    </row>
    <row r="132" spans="1:28" ht="15" customHeight="1" x14ac:dyDescent="0.25">
      <c r="A132" s="12" t="s">
        <v>83</v>
      </c>
      <c r="B132" s="13" t="s">
        <v>165</v>
      </c>
      <c r="C132" s="14">
        <v>81034.03</v>
      </c>
      <c r="D132" s="15"/>
      <c r="E132" s="16">
        <v>74551.3076</v>
      </c>
      <c r="F132" s="17">
        <v>6482.7223999999997</v>
      </c>
      <c r="G132" s="15"/>
      <c r="H132" s="17">
        <v>0</v>
      </c>
      <c r="I132" s="17">
        <f t="shared" si="16"/>
        <v>469.99737399999998</v>
      </c>
      <c r="J132" s="17">
        <f t="shared" si="17"/>
        <v>559.13480700000002</v>
      </c>
      <c r="K132" s="17">
        <v>0</v>
      </c>
      <c r="L132" s="17">
        <f t="shared" si="18"/>
        <v>1174.9934349999999</v>
      </c>
      <c r="M132" s="17">
        <v>0</v>
      </c>
      <c r="N132" s="17">
        <v>0</v>
      </c>
      <c r="O132" s="17">
        <v>0</v>
      </c>
      <c r="P132" s="17">
        <v>103.56</v>
      </c>
      <c r="Q132" s="17">
        <f t="shared" si="19"/>
        <v>76.982328499999994</v>
      </c>
      <c r="R132" s="17">
        <v>0</v>
      </c>
      <c r="S132" s="15"/>
      <c r="T132" s="17">
        <v>15</v>
      </c>
      <c r="U132" s="17">
        <v>0</v>
      </c>
      <c r="V132" s="17">
        <v>2</v>
      </c>
      <c r="W132" s="15"/>
      <c r="X132" s="17"/>
      <c r="Y132" s="17"/>
      <c r="Z132" s="14"/>
      <c r="AA132" s="14">
        <f t="shared" ref="AA132:AA195" si="20">SUM(E132+F132)</f>
        <v>81034.03</v>
      </c>
      <c r="AB132" s="16">
        <f t="shared" si="15"/>
        <v>83418.697944499989</v>
      </c>
    </row>
    <row r="133" spans="1:28" ht="15" customHeight="1" x14ac:dyDescent="0.25">
      <c r="A133" s="12" t="s">
        <v>83</v>
      </c>
      <c r="B133" s="13" t="s">
        <v>166</v>
      </c>
      <c r="C133" s="14">
        <v>101292.53</v>
      </c>
      <c r="D133" s="15"/>
      <c r="E133" s="16">
        <v>93189.127600000007</v>
      </c>
      <c r="F133" s="17">
        <v>8103.4023999999999</v>
      </c>
      <c r="G133" s="15"/>
      <c r="H133" s="17">
        <v>0</v>
      </c>
      <c r="I133" s="17">
        <f t="shared" si="16"/>
        <v>587.49667399999998</v>
      </c>
      <c r="J133" s="17">
        <f t="shared" si="17"/>
        <v>698.91845699999999</v>
      </c>
      <c r="K133" s="17">
        <v>0</v>
      </c>
      <c r="L133" s="17">
        <f t="shared" si="18"/>
        <v>1468.741685</v>
      </c>
      <c r="M133" s="17">
        <v>0</v>
      </c>
      <c r="N133" s="17">
        <v>14192.64</v>
      </c>
      <c r="O133" s="17">
        <v>0</v>
      </c>
      <c r="P133" s="17">
        <v>103.56</v>
      </c>
      <c r="Q133" s="17">
        <f t="shared" si="19"/>
        <v>96.227903500000011</v>
      </c>
      <c r="R133" s="17">
        <v>0</v>
      </c>
      <c r="S133" s="15"/>
      <c r="T133" s="17">
        <v>15</v>
      </c>
      <c r="U133" s="17">
        <v>0</v>
      </c>
      <c r="V133" s="17">
        <v>2</v>
      </c>
      <c r="W133" s="15"/>
      <c r="X133" s="17"/>
      <c r="Y133" s="17"/>
      <c r="Z133" s="14"/>
      <c r="AA133" s="14">
        <f t="shared" si="20"/>
        <v>101292.53000000001</v>
      </c>
      <c r="AB133" s="16">
        <f t="shared" si="15"/>
        <v>118440.11471950001</v>
      </c>
    </row>
    <row r="134" spans="1:28" ht="15" customHeight="1" x14ac:dyDescent="0.25">
      <c r="A134" s="12" t="s">
        <v>83</v>
      </c>
      <c r="B134" s="13" t="s">
        <v>167</v>
      </c>
      <c r="C134" s="14">
        <v>102620.3</v>
      </c>
      <c r="D134" s="15"/>
      <c r="E134" s="16">
        <v>94410.676000000007</v>
      </c>
      <c r="F134" s="17">
        <v>8209.6239999999998</v>
      </c>
      <c r="G134" s="15"/>
      <c r="H134" s="17">
        <v>0</v>
      </c>
      <c r="I134" s="17">
        <f t="shared" si="16"/>
        <v>595.19773999999995</v>
      </c>
      <c r="J134" s="17">
        <f t="shared" si="17"/>
        <v>708.08006999999998</v>
      </c>
      <c r="K134" s="17">
        <v>0</v>
      </c>
      <c r="L134" s="17">
        <f t="shared" si="18"/>
        <v>1487.9943499999999</v>
      </c>
      <c r="M134" s="17">
        <v>0</v>
      </c>
      <c r="N134" s="17">
        <v>13622.4</v>
      </c>
      <c r="O134" s="17">
        <v>0</v>
      </c>
      <c r="P134" s="17">
        <v>103.56</v>
      </c>
      <c r="Q134" s="17">
        <f t="shared" si="19"/>
        <v>97.48928500000001</v>
      </c>
      <c r="R134" s="17">
        <v>0</v>
      </c>
      <c r="S134" s="15"/>
      <c r="T134" s="17">
        <v>15</v>
      </c>
      <c r="U134" s="17">
        <v>0</v>
      </c>
      <c r="V134" s="17">
        <v>2</v>
      </c>
      <c r="W134" s="15"/>
      <c r="X134" s="17"/>
      <c r="Y134" s="17"/>
      <c r="Z134" s="14"/>
      <c r="AA134" s="14">
        <f t="shared" si="20"/>
        <v>102620.3</v>
      </c>
      <c r="AB134" s="16">
        <f t="shared" si="15"/>
        <v>119235.02144499999</v>
      </c>
    </row>
    <row r="135" spans="1:28" ht="15" customHeight="1" x14ac:dyDescent="0.25">
      <c r="A135" s="12" t="s">
        <v>83</v>
      </c>
      <c r="B135" s="13" t="s">
        <v>168</v>
      </c>
      <c r="C135" s="14">
        <v>72417.98</v>
      </c>
      <c r="D135" s="15"/>
      <c r="E135" s="16">
        <v>66624.541599999997</v>
      </c>
      <c r="F135" s="17">
        <v>5793.4384</v>
      </c>
      <c r="G135" s="15"/>
      <c r="H135" s="17">
        <v>0</v>
      </c>
      <c r="I135" s="17">
        <f t="shared" si="16"/>
        <v>420.02428399999997</v>
      </c>
      <c r="J135" s="17">
        <f t="shared" si="17"/>
        <v>499.68406199999998</v>
      </c>
      <c r="K135" s="17">
        <v>0</v>
      </c>
      <c r="L135" s="17">
        <f t="shared" si="18"/>
        <v>1050.06071</v>
      </c>
      <c r="M135" s="17">
        <v>0</v>
      </c>
      <c r="N135" s="17">
        <v>8515.68</v>
      </c>
      <c r="O135" s="17">
        <v>0</v>
      </c>
      <c r="P135" s="17">
        <v>103.56</v>
      </c>
      <c r="Q135" s="17">
        <f t="shared" si="19"/>
        <v>68.797080999999991</v>
      </c>
      <c r="R135" s="17">
        <v>1010</v>
      </c>
      <c r="S135" s="15"/>
      <c r="T135" s="17">
        <v>15</v>
      </c>
      <c r="U135" s="17">
        <v>0</v>
      </c>
      <c r="V135" s="17">
        <v>2</v>
      </c>
      <c r="W135" s="15"/>
      <c r="X135" s="17"/>
      <c r="Y135" s="17"/>
      <c r="Z135" s="14"/>
      <c r="AA135" s="14">
        <f t="shared" si="20"/>
        <v>72417.98</v>
      </c>
      <c r="AB135" s="16">
        <f t="shared" ref="AB135:AB198" si="21">(((((((((((((E135+F135)+H135)+I135)+J135)+K135)+L135)+M135)+N135)+O135)+P135)+Q135)+R135)+X135)+Y135</f>
        <v>84085.786136999988</v>
      </c>
    </row>
    <row r="136" spans="1:28" ht="15" customHeight="1" x14ac:dyDescent="0.25">
      <c r="A136" s="12" t="s">
        <v>83</v>
      </c>
      <c r="B136" s="13" t="s">
        <v>169</v>
      </c>
      <c r="C136" s="14">
        <v>86825.77</v>
      </c>
      <c r="D136" s="15"/>
      <c r="E136" s="16">
        <v>79879.708400000003</v>
      </c>
      <c r="F136" s="17">
        <v>6946.0616</v>
      </c>
      <c r="G136" s="15"/>
      <c r="H136" s="17">
        <v>0</v>
      </c>
      <c r="I136" s="17">
        <f t="shared" si="16"/>
        <v>503.58946600000002</v>
      </c>
      <c r="J136" s="17">
        <f t="shared" si="17"/>
        <v>599.09781299999997</v>
      </c>
      <c r="K136" s="17">
        <v>0</v>
      </c>
      <c r="L136" s="17">
        <f t="shared" si="18"/>
        <v>1258.973665</v>
      </c>
      <c r="M136" s="17">
        <v>0</v>
      </c>
      <c r="N136" s="17">
        <v>0</v>
      </c>
      <c r="O136" s="17">
        <v>0</v>
      </c>
      <c r="P136" s="17">
        <v>103.56</v>
      </c>
      <c r="Q136" s="17">
        <f t="shared" si="19"/>
        <v>82.484481500000001</v>
      </c>
      <c r="R136" s="17">
        <v>1680</v>
      </c>
      <c r="S136" s="15"/>
      <c r="T136" s="17">
        <v>15</v>
      </c>
      <c r="U136" s="17">
        <v>0</v>
      </c>
      <c r="V136" s="17">
        <v>2</v>
      </c>
      <c r="W136" s="15"/>
      <c r="X136" s="17"/>
      <c r="Y136" s="17"/>
      <c r="Z136" s="14"/>
      <c r="AA136" s="14">
        <f t="shared" si="20"/>
        <v>86825.77</v>
      </c>
      <c r="AB136" s="16">
        <f t="shared" si="21"/>
        <v>91053.475425500001</v>
      </c>
    </row>
    <row r="137" spans="1:28" ht="15" customHeight="1" x14ac:dyDescent="0.25">
      <c r="A137" s="12" t="s">
        <v>83</v>
      </c>
      <c r="B137" s="13" t="s">
        <v>170</v>
      </c>
      <c r="C137" s="14">
        <v>110625.53</v>
      </c>
      <c r="D137" s="15"/>
      <c r="E137" s="16">
        <v>101775.48759999999</v>
      </c>
      <c r="F137" s="17">
        <v>8850.0424000000003</v>
      </c>
      <c r="G137" s="15"/>
      <c r="H137" s="17">
        <v>0</v>
      </c>
      <c r="I137" s="17">
        <f t="shared" si="16"/>
        <v>641.62807399999997</v>
      </c>
      <c r="J137" s="17">
        <f t="shared" si="17"/>
        <v>763.31615699999998</v>
      </c>
      <c r="K137" s="17">
        <v>0</v>
      </c>
      <c r="L137" s="17">
        <f t="shared" si="18"/>
        <v>1604.0701849999998</v>
      </c>
      <c r="M137" s="17">
        <v>0</v>
      </c>
      <c r="N137" s="17">
        <v>5665.8</v>
      </c>
      <c r="O137" s="17">
        <v>0</v>
      </c>
      <c r="P137" s="17">
        <v>103.56</v>
      </c>
      <c r="Q137" s="17">
        <f t="shared" si="19"/>
        <v>105.09425349999999</v>
      </c>
      <c r="R137" s="17">
        <v>2350</v>
      </c>
      <c r="S137" s="15"/>
      <c r="T137" s="17">
        <v>15</v>
      </c>
      <c r="U137" s="17">
        <v>0</v>
      </c>
      <c r="V137" s="17">
        <v>2</v>
      </c>
      <c r="W137" s="15"/>
      <c r="X137" s="17"/>
      <c r="Y137" s="17"/>
      <c r="Z137" s="14"/>
      <c r="AA137" s="14">
        <f t="shared" si="20"/>
        <v>110625.53</v>
      </c>
      <c r="AB137" s="16">
        <f t="shared" si="21"/>
        <v>121858.9986695</v>
      </c>
    </row>
    <row r="138" spans="1:28" ht="15" customHeight="1" x14ac:dyDescent="0.25">
      <c r="A138" s="12" t="s">
        <v>83</v>
      </c>
      <c r="B138" s="13" t="s">
        <v>171</v>
      </c>
      <c r="C138" s="14">
        <v>84739.17</v>
      </c>
      <c r="D138" s="15"/>
      <c r="E138" s="16">
        <v>77960.036399999997</v>
      </c>
      <c r="F138" s="17">
        <v>6779.1336000000001</v>
      </c>
      <c r="G138" s="15"/>
      <c r="H138" s="17">
        <v>0</v>
      </c>
      <c r="I138" s="17">
        <f t="shared" si="16"/>
        <v>491.48718599999995</v>
      </c>
      <c r="J138" s="17">
        <f t="shared" si="17"/>
        <v>584.70027299999992</v>
      </c>
      <c r="K138" s="17">
        <v>0</v>
      </c>
      <c r="L138" s="17">
        <f t="shared" si="18"/>
        <v>1228.7179649999998</v>
      </c>
      <c r="M138" s="17">
        <v>0</v>
      </c>
      <c r="N138" s="17">
        <v>7353</v>
      </c>
      <c r="O138" s="17">
        <v>0</v>
      </c>
      <c r="P138" s="17">
        <v>103.56</v>
      </c>
      <c r="Q138" s="17">
        <f t="shared" si="19"/>
        <v>80.502211500000001</v>
      </c>
      <c r="R138" s="17">
        <v>0</v>
      </c>
      <c r="S138" s="15"/>
      <c r="T138" s="17">
        <v>15</v>
      </c>
      <c r="U138" s="17">
        <v>0</v>
      </c>
      <c r="V138" s="17">
        <v>2</v>
      </c>
      <c r="W138" s="15"/>
      <c r="X138" s="17"/>
      <c r="Y138" s="17"/>
      <c r="Z138" s="14"/>
      <c r="AA138" s="14">
        <f t="shared" si="20"/>
        <v>84739.17</v>
      </c>
      <c r="AB138" s="16">
        <f t="shared" si="21"/>
        <v>94581.137635499996</v>
      </c>
    </row>
    <row r="139" spans="1:28" ht="15" customHeight="1" x14ac:dyDescent="0.25">
      <c r="A139" s="12" t="s">
        <v>83</v>
      </c>
      <c r="B139" s="13" t="s">
        <v>172</v>
      </c>
      <c r="C139" s="14">
        <v>75920.600000000006</v>
      </c>
      <c r="D139" s="15"/>
      <c r="E139" s="16">
        <v>69846.952000000005</v>
      </c>
      <c r="F139" s="17">
        <v>6073.6480000000001</v>
      </c>
      <c r="G139" s="15"/>
      <c r="H139" s="17">
        <v>0</v>
      </c>
      <c r="I139" s="17">
        <f t="shared" si="16"/>
        <v>440.33947999999998</v>
      </c>
      <c r="J139" s="17">
        <f t="shared" si="17"/>
        <v>523.85214000000008</v>
      </c>
      <c r="K139" s="17">
        <v>0</v>
      </c>
      <c r="L139" s="17">
        <f t="shared" si="18"/>
        <v>1100.8487</v>
      </c>
      <c r="M139" s="17">
        <v>0</v>
      </c>
      <c r="N139" s="17">
        <v>13622.4</v>
      </c>
      <c r="O139" s="17">
        <v>0</v>
      </c>
      <c r="P139" s="17">
        <v>103.56</v>
      </c>
      <c r="Q139" s="17">
        <f t="shared" si="19"/>
        <v>72.124570000000006</v>
      </c>
      <c r="R139" s="17">
        <v>0</v>
      </c>
      <c r="S139" s="15"/>
      <c r="T139" s="17">
        <v>15</v>
      </c>
      <c r="U139" s="17">
        <v>0</v>
      </c>
      <c r="V139" s="17">
        <v>2</v>
      </c>
      <c r="W139" s="15"/>
      <c r="X139" s="17"/>
      <c r="Y139" s="17"/>
      <c r="Z139" s="14"/>
      <c r="AA139" s="14">
        <f t="shared" si="20"/>
        <v>75920.600000000006</v>
      </c>
      <c r="AB139" s="16">
        <f t="shared" si="21"/>
        <v>91783.724889999998</v>
      </c>
    </row>
    <row r="140" spans="1:28" ht="15" customHeight="1" x14ac:dyDescent="0.25">
      <c r="A140" s="12" t="s">
        <v>83</v>
      </c>
      <c r="B140" s="13" t="s">
        <v>173</v>
      </c>
      <c r="C140" s="14">
        <v>90347.1</v>
      </c>
      <c r="D140" s="15"/>
      <c r="E140" s="16">
        <v>83119.331999999995</v>
      </c>
      <c r="F140" s="17">
        <v>7227.768</v>
      </c>
      <c r="G140" s="15"/>
      <c r="H140" s="17">
        <v>0</v>
      </c>
      <c r="I140" s="17">
        <f t="shared" si="16"/>
        <v>524.01318000000003</v>
      </c>
      <c r="J140" s="17">
        <f t="shared" si="17"/>
        <v>623.39499000000001</v>
      </c>
      <c r="K140" s="17">
        <v>0</v>
      </c>
      <c r="L140" s="17">
        <f t="shared" si="18"/>
        <v>1310.03295</v>
      </c>
      <c r="M140" s="17">
        <v>0</v>
      </c>
      <c r="N140" s="17">
        <v>13622.4</v>
      </c>
      <c r="O140" s="17">
        <v>0</v>
      </c>
      <c r="P140" s="17">
        <v>103.56</v>
      </c>
      <c r="Q140" s="17">
        <f t="shared" si="19"/>
        <v>85.829744999999988</v>
      </c>
      <c r="R140" s="17">
        <v>2350</v>
      </c>
      <c r="S140" s="15"/>
      <c r="T140" s="17">
        <v>15</v>
      </c>
      <c r="U140" s="17">
        <v>0</v>
      </c>
      <c r="V140" s="17">
        <v>2</v>
      </c>
      <c r="W140" s="15"/>
      <c r="X140" s="17"/>
      <c r="Y140" s="17"/>
      <c r="Z140" s="14"/>
      <c r="AA140" s="14">
        <f t="shared" si="20"/>
        <v>90347.099999999991</v>
      </c>
      <c r="AB140" s="16">
        <f t="shared" si="21"/>
        <v>108966.33086499997</v>
      </c>
    </row>
    <row r="141" spans="1:28" ht="15" customHeight="1" x14ac:dyDescent="0.25">
      <c r="A141" s="12" t="s">
        <v>83</v>
      </c>
      <c r="B141" s="13" t="s">
        <v>174</v>
      </c>
      <c r="C141" s="14">
        <v>84739.17</v>
      </c>
      <c r="D141" s="15"/>
      <c r="E141" s="16">
        <v>77960.036399999997</v>
      </c>
      <c r="F141" s="17">
        <v>6779.1336000000001</v>
      </c>
      <c r="G141" s="15"/>
      <c r="H141" s="17">
        <v>0</v>
      </c>
      <c r="I141" s="17">
        <f t="shared" si="16"/>
        <v>491.48718599999995</v>
      </c>
      <c r="J141" s="17">
        <f t="shared" si="17"/>
        <v>584.70027299999992</v>
      </c>
      <c r="K141" s="17">
        <v>0</v>
      </c>
      <c r="L141" s="17">
        <f t="shared" si="18"/>
        <v>1228.7179649999998</v>
      </c>
      <c r="M141" s="17">
        <v>0</v>
      </c>
      <c r="N141" s="17">
        <v>14192.64</v>
      </c>
      <c r="O141" s="17">
        <v>0</v>
      </c>
      <c r="P141" s="17">
        <v>103.56</v>
      </c>
      <c r="Q141" s="17">
        <f t="shared" si="19"/>
        <v>80.502211500000001</v>
      </c>
      <c r="R141" s="17">
        <v>0</v>
      </c>
      <c r="S141" s="15"/>
      <c r="T141" s="17">
        <v>15</v>
      </c>
      <c r="U141" s="17">
        <v>0</v>
      </c>
      <c r="V141" s="17">
        <v>2</v>
      </c>
      <c r="W141" s="15"/>
      <c r="X141" s="17"/>
      <c r="Y141" s="17"/>
      <c r="Z141" s="14"/>
      <c r="AA141" s="14">
        <f t="shared" si="20"/>
        <v>84739.17</v>
      </c>
      <c r="AB141" s="16">
        <f t="shared" si="21"/>
        <v>101420.7776355</v>
      </c>
    </row>
    <row r="142" spans="1:28" ht="15" customHeight="1" x14ac:dyDescent="0.25">
      <c r="A142" s="12" t="s">
        <v>83</v>
      </c>
      <c r="B142" s="13" t="s">
        <v>175</v>
      </c>
      <c r="C142" s="14">
        <v>89569.35</v>
      </c>
      <c r="D142" s="15"/>
      <c r="E142" s="16">
        <v>82403.801999999996</v>
      </c>
      <c r="F142" s="17">
        <v>7165.5479999999998</v>
      </c>
      <c r="G142" s="15"/>
      <c r="H142" s="17">
        <v>0</v>
      </c>
      <c r="I142" s="17">
        <f t="shared" si="16"/>
        <v>519.50223000000005</v>
      </c>
      <c r="J142" s="17">
        <f t="shared" si="17"/>
        <v>618.02851500000008</v>
      </c>
      <c r="K142" s="17">
        <v>0</v>
      </c>
      <c r="L142" s="17">
        <f t="shared" si="18"/>
        <v>1298.7555749999999</v>
      </c>
      <c r="M142" s="17">
        <v>0</v>
      </c>
      <c r="N142" s="17">
        <v>13622.4</v>
      </c>
      <c r="O142" s="17">
        <v>0</v>
      </c>
      <c r="P142" s="17">
        <v>103.56</v>
      </c>
      <c r="Q142" s="17">
        <f t="shared" si="19"/>
        <v>85.090882499999992</v>
      </c>
      <c r="R142" s="17">
        <v>0</v>
      </c>
      <c r="S142" s="15"/>
      <c r="T142" s="17">
        <v>15</v>
      </c>
      <c r="U142" s="17">
        <v>0</v>
      </c>
      <c r="V142" s="17">
        <v>2</v>
      </c>
      <c r="W142" s="15"/>
      <c r="X142" s="17"/>
      <c r="Y142" s="17"/>
      <c r="Z142" s="14"/>
      <c r="AA142" s="14">
        <f t="shared" si="20"/>
        <v>89569.349999999991</v>
      </c>
      <c r="AB142" s="16">
        <f t="shared" si="21"/>
        <v>105816.68720249998</v>
      </c>
    </row>
    <row r="143" spans="1:28" ht="15" customHeight="1" x14ac:dyDescent="0.25">
      <c r="A143" s="12" t="s">
        <v>83</v>
      </c>
      <c r="B143" s="13" t="s">
        <v>176</v>
      </c>
      <c r="C143" s="14">
        <v>134119.87</v>
      </c>
      <c r="D143" s="15"/>
      <c r="E143" s="16">
        <v>123390.2804</v>
      </c>
      <c r="F143" s="17">
        <v>10729.589599999999</v>
      </c>
      <c r="G143" s="15"/>
      <c r="H143" s="17">
        <v>0</v>
      </c>
      <c r="I143" s="17">
        <f t="shared" si="16"/>
        <v>777.89524599999993</v>
      </c>
      <c r="J143" s="17">
        <f t="shared" si="17"/>
        <v>925.42710299999999</v>
      </c>
      <c r="K143" s="17">
        <v>0</v>
      </c>
      <c r="L143" s="17">
        <f t="shared" si="18"/>
        <v>1944.7381149999999</v>
      </c>
      <c r="M143" s="17">
        <v>0</v>
      </c>
      <c r="N143" s="17">
        <v>13622.4</v>
      </c>
      <c r="O143" s="17">
        <v>0</v>
      </c>
      <c r="P143" s="17">
        <v>103.56</v>
      </c>
      <c r="Q143" s="17">
        <f t="shared" si="19"/>
        <v>127.4138765</v>
      </c>
      <c r="R143" s="17">
        <v>2350</v>
      </c>
      <c r="S143" s="15"/>
      <c r="T143" s="17">
        <v>15</v>
      </c>
      <c r="U143" s="17">
        <v>0</v>
      </c>
      <c r="V143" s="17">
        <v>2</v>
      </c>
      <c r="W143" s="15"/>
      <c r="X143" s="17"/>
      <c r="Y143" s="17"/>
      <c r="Z143" s="14" t="s">
        <v>49</v>
      </c>
      <c r="AA143" s="14">
        <f t="shared" si="20"/>
        <v>134119.87</v>
      </c>
      <c r="AB143" s="16">
        <f t="shared" si="21"/>
        <v>153971.30434049998</v>
      </c>
    </row>
    <row r="144" spans="1:28" ht="15" customHeight="1" x14ac:dyDescent="0.25">
      <c r="A144" s="12" t="s">
        <v>83</v>
      </c>
      <c r="B144" s="13" t="s">
        <v>177</v>
      </c>
      <c r="C144" s="14">
        <v>76413.679999999993</v>
      </c>
      <c r="D144" s="15"/>
      <c r="E144" s="16">
        <v>70300.585600000006</v>
      </c>
      <c r="F144" s="17">
        <v>6113.0944</v>
      </c>
      <c r="G144" s="15"/>
      <c r="H144" s="17">
        <v>0</v>
      </c>
      <c r="I144" s="17">
        <f t="shared" si="16"/>
        <v>443.19934399999994</v>
      </c>
      <c r="J144" s="17">
        <f t="shared" si="17"/>
        <v>527.25439199999994</v>
      </c>
      <c r="K144" s="17">
        <v>0</v>
      </c>
      <c r="L144" s="17">
        <f t="shared" si="18"/>
        <v>1107.9983599999998</v>
      </c>
      <c r="M144" s="17">
        <v>0</v>
      </c>
      <c r="N144" s="17">
        <v>7353</v>
      </c>
      <c r="O144" s="17">
        <v>0</v>
      </c>
      <c r="P144" s="17">
        <v>103.56</v>
      </c>
      <c r="Q144" s="17">
        <f t="shared" si="19"/>
        <v>72.592996000000014</v>
      </c>
      <c r="R144" s="17">
        <v>0</v>
      </c>
      <c r="S144" s="15"/>
      <c r="T144" s="17">
        <v>15</v>
      </c>
      <c r="U144" s="17">
        <v>0</v>
      </c>
      <c r="V144" s="17">
        <v>2</v>
      </c>
      <c r="W144" s="15"/>
      <c r="X144" s="17"/>
      <c r="Y144" s="17"/>
      <c r="Z144" s="14"/>
      <c r="AA144" s="14">
        <f t="shared" si="20"/>
        <v>76413.680000000008</v>
      </c>
      <c r="AB144" s="16">
        <f t="shared" si="21"/>
        <v>86021.285092000006</v>
      </c>
    </row>
    <row r="145" spans="1:28" ht="15" customHeight="1" x14ac:dyDescent="0.25">
      <c r="A145" s="12" t="s">
        <v>83</v>
      </c>
      <c r="B145" s="13" t="s">
        <v>178</v>
      </c>
      <c r="C145" s="14">
        <v>87631.58</v>
      </c>
      <c r="D145" s="15"/>
      <c r="E145" s="16">
        <v>80621.053599999999</v>
      </c>
      <c r="F145" s="17">
        <v>7010.5263999999997</v>
      </c>
      <c r="G145" s="15"/>
      <c r="H145" s="17">
        <v>0</v>
      </c>
      <c r="I145" s="17">
        <f t="shared" si="16"/>
        <v>508.26316399999996</v>
      </c>
      <c r="J145" s="17">
        <f t="shared" si="17"/>
        <v>604.65790200000004</v>
      </c>
      <c r="K145" s="17">
        <v>0</v>
      </c>
      <c r="L145" s="17">
        <f t="shared" si="18"/>
        <v>1270.6579099999999</v>
      </c>
      <c r="M145" s="17">
        <v>0</v>
      </c>
      <c r="N145" s="17">
        <v>13622.4</v>
      </c>
      <c r="O145" s="17">
        <v>0</v>
      </c>
      <c r="P145" s="17">
        <v>103.56</v>
      </c>
      <c r="Q145" s="17">
        <f t="shared" si="19"/>
        <v>83.250000999999997</v>
      </c>
      <c r="R145" s="17">
        <v>2350</v>
      </c>
      <c r="S145" s="15"/>
      <c r="T145" s="17">
        <v>15</v>
      </c>
      <c r="U145" s="17">
        <v>0</v>
      </c>
      <c r="V145" s="17">
        <v>2</v>
      </c>
      <c r="W145" s="15"/>
      <c r="X145" s="17"/>
      <c r="Y145" s="17"/>
      <c r="Z145" s="14"/>
      <c r="AA145" s="14">
        <f t="shared" si="20"/>
        <v>87631.58</v>
      </c>
      <c r="AB145" s="16">
        <f t="shared" si="21"/>
        <v>106174.36897699999</v>
      </c>
    </row>
    <row r="146" spans="1:28" ht="15" customHeight="1" x14ac:dyDescent="0.25">
      <c r="A146" s="12" t="s">
        <v>83</v>
      </c>
      <c r="B146" s="13" t="s">
        <v>179</v>
      </c>
      <c r="C146" s="14">
        <v>79672.100000000006</v>
      </c>
      <c r="D146" s="15"/>
      <c r="E146" s="16">
        <v>73298.331999999995</v>
      </c>
      <c r="F146" s="17">
        <v>6373.768</v>
      </c>
      <c r="G146" s="15"/>
      <c r="H146" s="17">
        <v>0</v>
      </c>
      <c r="I146" s="17">
        <f t="shared" si="16"/>
        <v>462.09818000000001</v>
      </c>
      <c r="J146" s="17">
        <f t="shared" si="17"/>
        <v>549.73748999999998</v>
      </c>
      <c r="K146" s="17">
        <v>0</v>
      </c>
      <c r="L146" s="17">
        <f t="shared" si="18"/>
        <v>1155.2454499999999</v>
      </c>
      <c r="M146" s="17">
        <v>0</v>
      </c>
      <c r="N146" s="17">
        <v>7353</v>
      </c>
      <c r="O146" s="17">
        <v>0</v>
      </c>
      <c r="P146" s="17">
        <v>103.56</v>
      </c>
      <c r="Q146" s="17">
        <f t="shared" si="19"/>
        <v>75.688494999999989</v>
      </c>
      <c r="R146" s="17">
        <v>0</v>
      </c>
      <c r="S146" s="15"/>
      <c r="T146" s="17">
        <v>15</v>
      </c>
      <c r="U146" s="17">
        <v>0</v>
      </c>
      <c r="V146" s="17">
        <v>2</v>
      </c>
      <c r="W146" s="15"/>
      <c r="X146" s="17"/>
      <c r="Y146" s="17"/>
      <c r="Z146" s="14"/>
      <c r="AA146" s="14">
        <f t="shared" si="20"/>
        <v>79672.099999999991</v>
      </c>
      <c r="AB146" s="16">
        <f t="shared" si="21"/>
        <v>89371.429614999986</v>
      </c>
    </row>
    <row r="147" spans="1:28" ht="15" customHeight="1" x14ac:dyDescent="0.25">
      <c r="A147" s="12" t="s">
        <v>83</v>
      </c>
      <c r="B147" s="13" t="s">
        <v>180</v>
      </c>
      <c r="C147" s="14">
        <v>76413.679999999993</v>
      </c>
      <c r="D147" s="15"/>
      <c r="E147" s="16">
        <v>70300.585600000006</v>
      </c>
      <c r="F147" s="17">
        <v>6113.0944</v>
      </c>
      <c r="G147" s="15"/>
      <c r="H147" s="17">
        <v>0</v>
      </c>
      <c r="I147" s="17">
        <f t="shared" si="16"/>
        <v>443.19934399999994</v>
      </c>
      <c r="J147" s="17">
        <f t="shared" si="17"/>
        <v>527.25439199999994</v>
      </c>
      <c r="K147" s="17">
        <v>0</v>
      </c>
      <c r="L147" s="17">
        <f t="shared" si="18"/>
        <v>1107.9983599999998</v>
      </c>
      <c r="M147" s="17">
        <v>0</v>
      </c>
      <c r="N147" s="17">
        <v>7353</v>
      </c>
      <c r="O147" s="17">
        <v>0</v>
      </c>
      <c r="P147" s="17">
        <v>103.56</v>
      </c>
      <c r="Q147" s="17">
        <f t="shared" si="19"/>
        <v>72.592996000000014</v>
      </c>
      <c r="R147" s="17">
        <v>0</v>
      </c>
      <c r="S147" s="15"/>
      <c r="T147" s="17">
        <v>15</v>
      </c>
      <c r="U147" s="17">
        <v>0</v>
      </c>
      <c r="V147" s="17">
        <v>2</v>
      </c>
      <c r="W147" s="15"/>
      <c r="X147" s="17"/>
      <c r="Y147" s="17"/>
      <c r="Z147" s="14"/>
      <c r="AA147" s="14">
        <f t="shared" si="20"/>
        <v>76413.680000000008</v>
      </c>
      <c r="AB147" s="16">
        <f t="shared" si="21"/>
        <v>86021.285092000006</v>
      </c>
    </row>
    <row r="148" spans="1:28" ht="15" customHeight="1" x14ac:dyDescent="0.25">
      <c r="A148" s="12" t="s">
        <v>83</v>
      </c>
      <c r="B148" s="13" t="s">
        <v>181</v>
      </c>
      <c r="C148" s="14">
        <v>63384.08</v>
      </c>
      <c r="D148" s="15"/>
      <c r="E148" s="16">
        <v>58313.353600000002</v>
      </c>
      <c r="F148" s="17">
        <v>5070.7263999999996</v>
      </c>
      <c r="G148" s="15"/>
      <c r="H148" s="17">
        <v>0</v>
      </c>
      <c r="I148" s="17">
        <f t="shared" si="16"/>
        <v>367.62766399999998</v>
      </c>
      <c r="J148" s="17">
        <f t="shared" si="17"/>
        <v>437.35015199999998</v>
      </c>
      <c r="K148" s="17">
        <v>0</v>
      </c>
      <c r="L148" s="17">
        <f t="shared" si="18"/>
        <v>919.06916000000001</v>
      </c>
      <c r="M148" s="17">
        <v>0</v>
      </c>
      <c r="N148" s="17">
        <v>7353</v>
      </c>
      <c r="O148" s="17">
        <v>0</v>
      </c>
      <c r="P148" s="17">
        <v>103.56</v>
      </c>
      <c r="Q148" s="17">
        <f t="shared" si="19"/>
        <v>60.214876000000004</v>
      </c>
      <c r="R148" s="17">
        <v>0</v>
      </c>
      <c r="S148" s="15"/>
      <c r="T148" s="17">
        <v>15</v>
      </c>
      <c r="U148" s="17">
        <v>0</v>
      </c>
      <c r="V148" s="17">
        <v>2</v>
      </c>
      <c r="W148" s="15"/>
      <c r="X148" s="17"/>
      <c r="Y148" s="17"/>
      <c r="Z148" s="14"/>
      <c r="AA148" s="14">
        <f t="shared" si="20"/>
        <v>63384.08</v>
      </c>
      <c r="AB148" s="16">
        <f t="shared" si="21"/>
        <v>72624.901851999995</v>
      </c>
    </row>
    <row r="149" spans="1:28" ht="15" customHeight="1" x14ac:dyDescent="0.25">
      <c r="A149" s="12" t="s">
        <v>83</v>
      </c>
      <c r="B149" s="13" t="s">
        <v>182</v>
      </c>
      <c r="C149" s="14">
        <v>120696.63</v>
      </c>
      <c r="D149" s="15"/>
      <c r="E149" s="16">
        <v>111040.8996</v>
      </c>
      <c r="F149" s="17">
        <v>9655.7304000000004</v>
      </c>
      <c r="G149" s="15"/>
      <c r="H149" s="17">
        <v>0</v>
      </c>
      <c r="I149" s="17">
        <f t="shared" si="16"/>
        <v>700.04045399999995</v>
      </c>
      <c r="J149" s="17">
        <f t="shared" si="17"/>
        <v>832.80674699999997</v>
      </c>
      <c r="K149" s="17">
        <v>0</v>
      </c>
      <c r="L149" s="17">
        <f t="shared" si="18"/>
        <v>1750.1011349999999</v>
      </c>
      <c r="M149" s="17">
        <v>0</v>
      </c>
      <c r="N149" s="17">
        <v>7353</v>
      </c>
      <c r="O149" s="17">
        <v>0</v>
      </c>
      <c r="P149" s="17">
        <v>103.56</v>
      </c>
      <c r="Q149" s="17">
        <f t="shared" si="19"/>
        <v>114.6617985</v>
      </c>
      <c r="R149" s="17">
        <v>2350</v>
      </c>
      <c r="S149" s="15"/>
      <c r="T149" s="17">
        <v>15</v>
      </c>
      <c r="U149" s="17">
        <v>0</v>
      </c>
      <c r="V149" s="17">
        <v>2</v>
      </c>
      <c r="W149" s="15"/>
      <c r="X149" s="17"/>
      <c r="Y149" s="17"/>
      <c r="Z149" s="14"/>
      <c r="AA149" s="14">
        <f t="shared" si="20"/>
        <v>120696.63</v>
      </c>
      <c r="AB149" s="16">
        <f t="shared" si="21"/>
        <v>133900.80013449999</v>
      </c>
    </row>
    <row r="150" spans="1:28" ht="15" customHeight="1" x14ac:dyDescent="0.25">
      <c r="A150" s="12" t="s">
        <v>83</v>
      </c>
      <c r="B150" s="13" t="s">
        <v>183</v>
      </c>
      <c r="C150" s="14">
        <v>120696.63</v>
      </c>
      <c r="D150" s="15"/>
      <c r="E150" s="16">
        <v>111040.8996</v>
      </c>
      <c r="F150" s="17">
        <v>9655.7304000000004</v>
      </c>
      <c r="G150" s="15"/>
      <c r="H150" s="17">
        <v>0</v>
      </c>
      <c r="I150" s="17">
        <f t="shared" si="16"/>
        <v>700.04045399999995</v>
      </c>
      <c r="J150" s="17">
        <f t="shared" si="17"/>
        <v>832.80674699999997</v>
      </c>
      <c r="K150" s="17">
        <v>0</v>
      </c>
      <c r="L150" s="17">
        <f t="shared" si="18"/>
        <v>1750.1011349999999</v>
      </c>
      <c r="M150" s="17">
        <v>0</v>
      </c>
      <c r="N150" s="17">
        <v>7353</v>
      </c>
      <c r="O150" s="17">
        <v>0</v>
      </c>
      <c r="P150" s="17">
        <v>103.56</v>
      </c>
      <c r="Q150" s="17">
        <f t="shared" si="19"/>
        <v>114.6617985</v>
      </c>
      <c r="R150" s="17">
        <v>2350</v>
      </c>
      <c r="S150" s="15"/>
      <c r="T150" s="17">
        <v>15</v>
      </c>
      <c r="U150" s="17">
        <v>0</v>
      </c>
      <c r="V150" s="17">
        <v>2</v>
      </c>
      <c r="W150" s="15"/>
      <c r="X150" s="17"/>
      <c r="Y150" s="17"/>
      <c r="Z150" s="14"/>
      <c r="AA150" s="14">
        <f t="shared" si="20"/>
        <v>120696.63</v>
      </c>
      <c r="AB150" s="16">
        <f t="shared" si="21"/>
        <v>133900.80013449999</v>
      </c>
    </row>
    <row r="151" spans="1:28" ht="15" customHeight="1" x14ac:dyDescent="0.25">
      <c r="A151" s="12" t="s">
        <v>83</v>
      </c>
      <c r="B151" s="13" t="s">
        <v>184</v>
      </c>
      <c r="C151" s="14">
        <v>79672.100000000006</v>
      </c>
      <c r="D151" s="15"/>
      <c r="E151" s="16">
        <v>73298.331999999995</v>
      </c>
      <c r="F151" s="17">
        <v>6373.768</v>
      </c>
      <c r="G151" s="15"/>
      <c r="H151" s="17">
        <v>0</v>
      </c>
      <c r="I151" s="17">
        <f t="shared" si="16"/>
        <v>462.09818000000001</v>
      </c>
      <c r="J151" s="17">
        <f t="shared" si="17"/>
        <v>549.73748999999998</v>
      </c>
      <c r="K151" s="17">
        <v>0</v>
      </c>
      <c r="L151" s="17">
        <f t="shared" si="18"/>
        <v>1155.2454499999999</v>
      </c>
      <c r="M151" s="17">
        <v>0</v>
      </c>
      <c r="N151" s="17">
        <v>13622.4</v>
      </c>
      <c r="O151" s="17">
        <v>0</v>
      </c>
      <c r="P151" s="17">
        <v>103.56</v>
      </c>
      <c r="Q151" s="17">
        <f t="shared" si="19"/>
        <v>75.688494999999989</v>
      </c>
      <c r="R151" s="17">
        <v>0</v>
      </c>
      <c r="S151" s="15"/>
      <c r="T151" s="17">
        <v>15</v>
      </c>
      <c r="U151" s="17">
        <v>0</v>
      </c>
      <c r="V151" s="17">
        <v>2</v>
      </c>
      <c r="W151" s="15"/>
      <c r="X151" s="17"/>
      <c r="Y151" s="17"/>
      <c r="Z151" s="14"/>
      <c r="AA151" s="14">
        <f t="shared" si="20"/>
        <v>79672.099999999991</v>
      </c>
      <c r="AB151" s="16">
        <f t="shared" si="21"/>
        <v>95640.829614999981</v>
      </c>
    </row>
    <row r="152" spans="1:28" ht="15" customHeight="1" x14ac:dyDescent="0.25">
      <c r="A152" s="12" t="s">
        <v>83</v>
      </c>
      <c r="B152" s="13" t="s">
        <v>185</v>
      </c>
      <c r="C152" s="14">
        <v>95244.38</v>
      </c>
      <c r="D152" s="15"/>
      <c r="E152" s="16">
        <v>87624.829599999997</v>
      </c>
      <c r="F152" s="17">
        <v>7619.5504000000001</v>
      </c>
      <c r="G152" s="15"/>
      <c r="H152" s="17">
        <v>0</v>
      </c>
      <c r="I152" s="17">
        <f t="shared" si="16"/>
        <v>552.41740400000003</v>
      </c>
      <c r="J152" s="17">
        <f t="shared" si="17"/>
        <v>657.18622200000004</v>
      </c>
      <c r="K152" s="17">
        <v>0</v>
      </c>
      <c r="L152" s="17">
        <f t="shared" si="18"/>
        <v>1381.04351</v>
      </c>
      <c r="M152" s="17">
        <v>0</v>
      </c>
      <c r="N152" s="17">
        <v>13622.4</v>
      </c>
      <c r="O152" s="17">
        <v>0</v>
      </c>
      <c r="P152" s="17">
        <v>103.56</v>
      </c>
      <c r="Q152" s="17">
        <f t="shared" si="19"/>
        <v>90.482161000000005</v>
      </c>
      <c r="R152" s="17">
        <v>0</v>
      </c>
      <c r="S152" s="15"/>
      <c r="T152" s="17">
        <v>15</v>
      </c>
      <c r="U152" s="17">
        <v>0</v>
      </c>
      <c r="V152" s="17">
        <v>2</v>
      </c>
      <c r="W152" s="15"/>
      <c r="X152" s="17"/>
      <c r="Y152" s="17"/>
      <c r="Z152" s="14"/>
      <c r="AA152" s="14">
        <f t="shared" si="20"/>
        <v>95244.38</v>
      </c>
      <c r="AB152" s="16">
        <f t="shared" si="21"/>
        <v>111651.46929700002</v>
      </c>
    </row>
    <row r="153" spans="1:28" ht="15" customHeight="1" x14ac:dyDescent="0.25">
      <c r="A153" s="12" t="s">
        <v>83</v>
      </c>
      <c r="B153" s="13" t="s">
        <v>186</v>
      </c>
      <c r="C153" s="14">
        <v>117996.36</v>
      </c>
      <c r="D153" s="15"/>
      <c r="E153" s="16">
        <v>108556.65119999999</v>
      </c>
      <c r="F153" s="17">
        <v>9439.7088000000003</v>
      </c>
      <c r="G153" s="15"/>
      <c r="H153" s="17">
        <v>0</v>
      </c>
      <c r="I153" s="17">
        <f t="shared" si="16"/>
        <v>684.37888799999996</v>
      </c>
      <c r="J153" s="17">
        <f t="shared" si="17"/>
        <v>814.17488400000002</v>
      </c>
      <c r="K153" s="17">
        <v>0</v>
      </c>
      <c r="L153" s="17">
        <f t="shared" si="18"/>
        <v>1710.9472199999998</v>
      </c>
      <c r="M153" s="17">
        <v>0</v>
      </c>
      <c r="N153" s="17">
        <v>13622.4</v>
      </c>
      <c r="O153" s="17">
        <v>0</v>
      </c>
      <c r="P153" s="17">
        <v>103.56</v>
      </c>
      <c r="Q153" s="17">
        <f t="shared" si="19"/>
        <v>112.09654199999999</v>
      </c>
      <c r="R153" s="17">
        <v>0</v>
      </c>
      <c r="S153" s="15"/>
      <c r="T153" s="17">
        <v>15</v>
      </c>
      <c r="U153" s="17">
        <v>0</v>
      </c>
      <c r="V153" s="17">
        <v>2</v>
      </c>
      <c r="W153" s="15"/>
      <c r="X153" s="17"/>
      <c r="Y153" s="17"/>
      <c r="Z153" s="14"/>
      <c r="AA153" s="14">
        <f t="shared" si="20"/>
        <v>117996.35999999999</v>
      </c>
      <c r="AB153" s="16">
        <f t="shared" si="21"/>
        <v>135043.91753400001</v>
      </c>
    </row>
    <row r="154" spans="1:28" ht="15" customHeight="1" x14ac:dyDescent="0.25">
      <c r="A154" s="12" t="s">
        <v>83</v>
      </c>
      <c r="B154" s="13" t="s">
        <v>187</v>
      </c>
      <c r="C154" s="14">
        <v>71103.63</v>
      </c>
      <c r="D154" s="15"/>
      <c r="E154" s="16">
        <v>65415.339599999999</v>
      </c>
      <c r="F154" s="17">
        <v>5688.2903999999999</v>
      </c>
      <c r="G154" s="15"/>
      <c r="H154" s="17">
        <v>0</v>
      </c>
      <c r="I154" s="17">
        <f t="shared" si="16"/>
        <v>412.40105399999999</v>
      </c>
      <c r="J154" s="17">
        <f t="shared" si="17"/>
        <v>490.615047</v>
      </c>
      <c r="K154" s="17">
        <v>0</v>
      </c>
      <c r="L154" s="17">
        <f t="shared" si="18"/>
        <v>1031.0026350000001</v>
      </c>
      <c r="M154" s="17">
        <v>0</v>
      </c>
      <c r="N154" s="17">
        <v>13622.4</v>
      </c>
      <c r="O154" s="17">
        <v>0</v>
      </c>
      <c r="P154" s="17">
        <v>103.56</v>
      </c>
      <c r="Q154" s="17">
        <f t="shared" si="19"/>
        <v>67.548448500000006</v>
      </c>
      <c r="R154" s="17">
        <v>0</v>
      </c>
      <c r="S154" s="15"/>
      <c r="T154" s="17">
        <v>15</v>
      </c>
      <c r="U154" s="17">
        <v>0</v>
      </c>
      <c r="V154" s="17">
        <v>2</v>
      </c>
      <c r="W154" s="15"/>
      <c r="X154" s="17"/>
      <c r="Y154" s="17"/>
      <c r="Z154" s="14"/>
      <c r="AA154" s="14">
        <f t="shared" si="20"/>
        <v>71103.63</v>
      </c>
      <c r="AB154" s="16">
        <f t="shared" si="21"/>
        <v>86831.1571845</v>
      </c>
    </row>
    <row r="155" spans="1:28" ht="15" customHeight="1" x14ac:dyDescent="0.25">
      <c r="A155" s="12" t="s">
        <v>83</v>
      </c>
      <c r="B155" s="13" t="s">
        <v>188</v>
      </c>
      <c r="C155" s="14">
        <v>109239.82</v>
      </c>
      <c r="D155" s="15"/>
      <c r="E155" s="16">
        <v>100500.6344</v>
      </c>
      <c r="F155" s="17">
        <v>8739.1856000000007</v>
      </c>
      <c r="G155" s="15"/>
      <c r="H155" s="17">
        <v>0</v>
      </c>
      <c r="I155" s="17">
        <f t="shared" si="16"/>
        <v>633.59095600000001</v>
      </c>
      <c r="J155" s="17">
        <f t="shared" si="17"/>
        <v>753.75475800000004</v>
      </c>
      <c r="K155" s="17">
        <v>0</v>
      </c>
      <c r="L155" s="17">
        <f t="shared" si="18"/>
        <v>1583.97739</v>
      </c>
      <c r="M155" s="17">
        <v>0</v>
      </c>
      <c r="N155" s="17">
        <v>13622.4</v>
      </c>
      <c r="O155" s="17">
        <v>0</v>
      </c>
      <c r="P155" s="17">
        <v>103.56</v>
      </c>
      <c r="Q155" s="17">
        <f t="shared" si="19"/>
        <v>103.777829</v>
      </c>
      <c r="R155" s="17">
        <v>2350</v>
      </c>
      <c r="S155" s="15"/>
      <c r="T155" s="17">
        <v>15</v>
      </c>
      <c r="U155" s="17">
        <v>0</v>
      </c>
      <c r="V155" s="17">
        <v>2</v>
      </c>
      <c r="W155" s="15"/>
      <c r="X155" s="17"/>
      <c r="Y155" s="17"/>
      <c r="Z155" s="14"/>
      <c r="AA155" s="14">
        <f t="shared" si="20"/>
        <v>109239.81999999999</v>
      </c>
      <c r="AB155" s="16">
        <f t="shared" si="21"/>
        <v>128390.88093299998</v>
      </c>
    </row>
    <row r="156" spans="1:28" ht="15" customHeight="1" x14ac:dyDescent="0.25">
      <c r="A156" s="12" t="s">
        <v>83</v>
      </c>
      <c r="B156" s="13" t="s">
        <v>189</v>
      </c>
      <c r="C156" s="14">
        <v>106506</v>
      </c>
      <c r="D156" s="15"/>
      <c r="E156" s="16">
        <v>97985.52</v>
      </c>
      <c r="F156" s="17">
        <v>8520.48</v>
      </c>
      <c r="G156" s="15"/>
      <c r="H156" s="17">
        <v>0</v>
      </c>
      <c r="I156" s="17">
        <f t="shared" si="16"/>
        <v>617.73479999999995</v>
      </c>
      <c r="J156" s="17">
        <f t="shared" si="17"/>
        <v>734.89139999999998</v>
      </c>
      <c r="K156" s="17">
        <v>0</v>
      </c>
      <c r="L156" s="17">
        <f t="shared" si="18"/>
        <v>1544.337</v>
      </c>
      <c r="M156" s="17">
        <v>0</v>
      </c>
      <c r="N156" s="17">
        <v>5665.8</v>
      </c>
      <c r="O156" s="17">
        <v>0</v>
      </c>
      <c r="P156" s="17">
        <v>103.56</v>
      </c>
      <c r="Q156" s="17">
        <f t="shared" si="19"/>
        <v>101.1807</v>
      </c>
      <c r="R156" s="17">
        <v>0</v>
      </c>
      <c r="S156" s="15"/>
      <c r="T156" s="17">
        <v>15</v>
      </c>
      <c r="U156" s="17">
        <v>0</v>
      </c>
      <c r="V156" s="17">
        <v>2</v>
      </c>
      <c r="W156" s="15"/>
      <c r="X156" s="17"/>
      <c r="Y156" s="17"/>
      <c r="Z156" s="14"/>
      <c r="AA156" s="14">
        <f t="shared" si="20"/>
        <v>106506</v>
      </c>
      <c r="AB156" s="16">
        <f t="shared" si="21"/>
        <v>115273.5039</v>
      </c>
    </row>
    <row r="157" spans="1:28" ht="15" customHeight="1" x14ac:dyDescent="0.25">
      <c r="A157" s="12" t="s">
        <v>83</v>
      </c>
      <c r="B157" s="13" t="s">
        <v>190</v>
      </c>
      <c r="C157" s="14">
        <v>134119.87</v>
      </c>
      <c r="D157" s="15"/>
      <c r="E157" s="16">
        <v>123390.2804</v>
      </c>
      <c r="F157" s="17">
        <v>10729.589599999999</v>
      </c>
      <c r="G157" s="15"/>
      <c r="H157" s="17">
        <v>0</v>
      </c>
      <c r="I157" s="17">
        <f t="shared" si="16"/>
        <v>777.89524599999993</v>
      </c>
      <c r="J157" s="17">
        <f t="shared" si="17"/>
        <v>925.42710299999999</v>
      </c>
      <c r="K157" s="17">
        <v>0</v>
      </c>
      <c r="L157" s="17">
        <f t="shared" si="18"/>
        <v>1944.7381149999999</v>
      </c>
      <c r="M157" s="17">
        <v>0</v>
      </c>
      <c r="N157" s="17">
        <v>13622.4</v>
      </c>
      <c r="O157" s="17">
        <v>0</v>
      </c>
      <c r="P157" s="17">
        <v>103.56</v>
      </c>
      <c r="Q157" s="17">
        <f t="shared" si="19"/>
        <v>127.4138765</v>
      </c>
      <c r="R157" s="17">
        <v>2350</v>
      </c>
      <c r="S157" s="15"/>
      <c r="T157" s="17">
        <v>15</v>
      </c>
      <c r="U157" s="17">
        <v>0</v>
      </c>
      <c r="V157" s="17">
        <v>2</v>
      </c>
      <c r="W157" s="15"/>
      <c r="X157" s="17"/>
      <c r="Y157" s="17"/>
      <c r="Z157" s="14" t="s">
        <v>49</v>
      </c>
      <c r="AA157" s="14">
        <f t="shared" si="20"/>
        <v>134119.87</v>
      </c>
      <c r="AB157" s="16">
        <f t="shared" si="21"/>
        <v>153971.30434049998</v>
      </c>
    </row>
    <row r="158" spans="1:28" ht="15" customHeight="1" x14ac:dyDescent="0.25">
      <c r="A158" s="12" t="s">
        <v>83</v>
      </c>
      <c r="B158" s="13" t="s">
        <v>191</v>
      </c>
      <c r="C158" s="14">
        <v>109239.82</v>
      </c>
      <c r="D158" s="15"/>
      <c r="E158" s="16">
        <v>100500.6344</v>
      </c>
      <c r="F158" s="17">
        <v>8739.1856000000007</v>
      </c>
      <c r="G158" s="15"/>
      <c r="H158" s="17">
        <v>0</v>
      </c>
      <c r="I158" s="17">
        <f t="shared" si="16"/>
        <v>633.59095600000001</v>
      </c>
      <c r="J158" s="17">
        <f t="shared" si="17"/>
        <v>753.75475800000004</v>
      </c>
      <c r="K158" s="17">
        <v>0</v>
      </c>
      <c r="L158" s="17">
        <f t="shared" si="18"/>
        <v>1583.97739</v>
      </c>
      <c r="M158" s="17">
        <v>0</v>
      </c>
      <c r="N158" s="17">
        <v>14192.64</v>
      </c>
      <c r="O158" s="17">
        <v>0</v>
      </c>
      <c r="P158" s="17">
        <v>103.56</v>
      </c>
      <c r="Q158" s="17">
        <f t="shared" si="19"/>
        <v>103.777829</v>
      </c>
      <c r="R158" s="17">
        <v>2350</v>
      </c>
      <c r="S158" s="15"/>
      <c r="T158" s="17">
        <v>15</v>
      </c>
      <c r="U158" s="17">
        <v>0</v>
      </c>
      <c r="V158" s="17">
        <v>2</v>
      </c>
      <c r="W158" s="15"/>
      <c r="X158" s="17"/>
      <c r="Y158" s="17"/>
      <c r="Z158" s="14"/>
      <c r="AA158" s="14">
        <f t="shared" si="20"/>
        <v>109239.81999999999</v>
      </c>
      <c r="AB158" s="16">
        <f t="shared" si="21"/>
        <v>128961.12093299998</v>
      </c>
    </row>
    <row r="159" spans="1:28" ht="15" customHeight="1" x14ac:dyDescent="0.25">
      <c r="A159" s="12" t="s">
        <v>83</v>
      </c>
      <c r="B159" s="13" t="s">
        <v>192</v>
      </c>
      <c r="C159" s="14">
        <v>102900.9</v>
      </c>
      <c r="D159" s="15"/>
      <c r="E159" s="16">
        <v>94668.827999999994</v>
      </c>
      <c r="F159" s="17">
        <v>8232.0720000000001</v>
      </c>
      <c r="G159" s="15"/>
      <c r="H159" s="17">
        <v>0</v>
      </c>
      <c r="I159" s="17">
        <f t="shared" si="16"/>
        <v>596.82521999999994</v>
      </c>
      <c r="J159" s="17">
        <f t="shared" si="17"/>
        <v>710.01621</v>
      </c>
      <c r="K159" s="17">
        <v>0</v>
      </c>
      <c r="L159" s="17">
        <f t="shared" si="18"/>
        <v>1492.0630499999997</v>
      </c>
      <c r="M159" s="17">
        <v>0</v>
      </c>
      <c r="N159" s="17">
        <v>14192.64</v>
      </c>
      <c r="O159" s="17">
        <v>0</v>
      </c>
      <c r="P159" s="17">
        <v>103.56</v>
      </c>
      <c r="Q159" s="17">
        <f t="shared" si="19"/>
        <v>97.755854999999997</v>
      </c>
      <c r="R159" s="17">
        <v>0</v>
      </c>
      <c r="S159" s="15"/>
      <c r="T159" s="17">
        <v>15</v>
      </c>
      <c r="U159" s="17">
        <v>0</v>
      </c>
      <c r="V159" s="17">
        <v>2</v>
      </c>
      <c r="W159" s="15"/>
      <c r="X159" s="17"/>
      <c r="Y159" s="17"/>
      <c r="Z159" s="14"/>
      <c r="AA159" s="14">
        <f t="shared" si="20"/>
        <v>102900.9</v>
      </c>
      <c r="AB159" s="16">
        <f t="shared" si="21"/>
        <v>120093.76033499998</v>
      </c>
    </row>
    <row r="160" spans="1:28" ht="15" customHeight="1" x14ac:dyDescent="0.25">
      <c r="A160" s="12" t="s">
        <v>83</v>
      </c>
      <c r="B160" s="13" t="s">
        <v>193</v>
      </c>
      <c r="C160" s="14">
        <v>105391.73</v>
      </c>
      <c r="D160" s="15"/>
      <c r="E160" s="16">
        <v>96960.391600000003</v>
      </c>
      <c r="F160" s="17">
        <v>8431.3384000000005</v>
      </c>
      <c r="G160" s="15"/>
      <c r="H160" s="17">
        <v>0</v>
      </c>
      <c r="I160" s="17">
        <f t="shared" si="16"/>
        <v>611.27203399999996</v>
      </c>
      <c r="J160" s="17">
        <f t="shared" si="17"/>
        <v>727.20293699999991</v>
      </c>
      <c r="K160" s="17">
        <v>0</v>
      </c>
      <c r="L160" s="17">
        <f t="shared" si="18"/>
        <v>1528.1800849999997</v>
      </c>
      <c r="M160" s="17">
        <v>0</v>
      </c>
      <c r="N160" s="17">
        <v>14192.64</v>
      </c>
      <c r="O160" s="17">
        <v>0</v>
      </c>
      <c r="P160" s="17">
        <v>103.56</v>
      </c>
      <c r="Q160" s="17">
        <f t="shared" si="19"/>
        <v>100.12214350000001</v>
      </c>
      <c r="R160" s="17">
        <v>0</v>
      </c>
      <c r="S160" s="15"/>
      <c r="T160" s="17">
        <v>15</v>
      </c>
      <c r="U160" s="17">
        <v>0</v>
      </c>
      <c r="V160" s="17">
        <v>2</v>
      </c>
      <c r="W160" s="15"/>
      <c r="X160" s="17"/>
      <c r="Y160" s="17"/>
      <c r="Z160" s="14"/>
      <c r="AA160" s="14">
        <f t="shared" si="20"/>
        <v>105391.73000000001</v>
      </c>
      <c r="AB160" s="16">
        <f t="shared" si="21"/>
        <v>122654.7071995</v>
      </c>
    </row>
    <row r="161" spans="1:28" ht="15" customHeight="1" x14ac:dyDescent="0.25">
      <c r="A161" s="12" t="s">
        <v>83</v>
      </c>
      <c r="B161" s="13" t="s">
        <v>194</v>
      </c>
      <c r="C161" s="14">
        <v>64755.77</v>
      </c>
      <c r="D161" s="15"/>
      <c r="E161" s="16">
        <v>59575.308400000002</v>
      </c>
      <c r="F161" s="17">
        <v>5180.4615999999996</v>
      </c>
      <c r="G161" s="15"/>
      <c r="H161" s="17">
        <v>0</v>
      </c>
      <c r="I161" s="17">
        <f t="shared" si="16"/>
        <v>375.58346599999993</v>
      </c>
      <c r="J161" s="17">
        <f t="shared" si="17"/>
        <v>446.81481299999996</v>
      </c>
      <c r="K161" s="17">
        <v>0</v>
      </c>
      <c r="L161" s="17">
        <f t="shared" si="18"/>
        <v>938.95866499999988</v>
      </c>
      <c r="M161" s="17">
        <v>0</v>
      </c>
      <c r="N161" s="17">
        <v>8173.44</v>
      </c>
      <c r="O161" s="17">
        <v>0</v>
      </c>
      <c r="P161" s="17">
        <v>103.56</v>
      </c>
      <c r="Q161" s="17">
        <f t="shared" si="19"/>
        <v>61.517981500000005</v>
      </c>
      <c r="R161" s="17">
        <v>1010</v>
      </c>
      <c r="S161" s="15"/>
      <c r="T161" s="17">
        <v>15</v>
      </c>
      <c r="U161" s="17">
        <v>0</v>
      </c>
      <c r="V161" s="17">
        <v>2</v>
      </c>
      <c r="W161" s="15"/>
      <c r="X161" s="17"/>
      <c r="Y161" s="17"/>
      <c r="Z161" s="14"/>
      <c r="AA161" s="14">
        <f t="shared" si="20"/>
        <v>64755.770000000004</v>
      </c>
      <c r="AB161" s="16">
        <f t="shared" si="21"/>
        <v>75865.644925500004</v>
      </c>
    </row>
    <row r="162" spans="1:28" ht="15" customHeight="1" x14ac:dyDescent="0.25">
      <c r="A162" s="12" t="s">
        <v>83</v>
      </c>
      <c r="B162" s="13" t="s">
        <v>195</v>
      </c>
      <c r="C162" s="14">
        <v>95757.8</v>
      </c>
      <c r="D162" s="15"/>
      <c r="E162" s="16">
        <v>88097.176000000007</v>
      </c>
      <c r="F162" s="17">
        <v>7660.6239999999998</v>
      </c>
      <c r="G162" s="15"/>
      <c r="H162" s="17">
        <v>0</v>
      </c>
      <c r="I162" s="17">
        <f t="shared" si="16"/>
        <v>555.39523999999994</v>
      </c>
      <c r="J162" s="17">
        <f t="shared" si="17"/>
        <v>660.72882000000004</v>
      </c>
      <c r="K162" s="17">
        <v>0</v>
      </c>
      <c r="L162" s="17">
        <f t="shared" si="18"/>
        <v>1388.4881</v>
      </c>
      <c r="M162" s="17">
        <v>0</v>
      </c>
      <c r="N162" s="17">
        <v>0</v>
      </c>
      <c r="O162" s="17">
        <v>0</v>
      </c>
      <c r="P162" s="17">
        <v>103.56</v>
      </c>
      <c r="Q162" s="17">
        <f t="shared" si="19"/>
        <v>90.969909999999999</v>
      </c>
      <c r="R162" s="17">
        <v>2350</v>
      </c>
      <c r="S162" s="15"/>
      <c r="T162" s="17">
        <v>15</v>
      </c>
      <c r="U162" s="17">
        <v>0</v>
      </c>
      <c r="V162" s="17">
        <v>2</v>
      </c>
      <c r="W162" s="15"/>
      <c r="X162" s="17"/>
      <c r="Y162" s="17"/>
      <c r="Z162" s="14"/>
      <c r="AA162" s="14">
        <f t="shared" si="20"/>
        <v>95757.8</v>
      </c>
      <c r="AB162" s="16">
        <f t="shared" si="21"/>
        <v>100906.94207</v>
      </c>
    </row>
    <row r="163" spans="1:28" ht="15" customHeight="1" x14ac:dyDescent="0.25">
      <c r="A163" s="12" t="s">
        <v>83</v>
      </c>
      <c r="B163" s="13" t="s">
        <v>196</v>
      </c>
      <c r="C163" s="14">
        <v>71103.63</v>
      </c>
      <c r="D163" s="15"/>
      <c r="E163" s="16">
        <v>65415.339599999999</v>
      </c>
      <c r="F163" s="17">
        <v>5688.2903999999999</v>
      </c>
      <c r="G163" s="15"/>
      <c r="H163" s="17">
        <v>0</v>
      </c>
      <c r="I163" s="17">
        <f t="shared" si="16"/>
        <v>412.40105399999999</v>
      </c>
      <c r="J163" s="17">
        <f t="shared" si="17"/>
        <v>490.615047</v>
      </c>
      <c r="K163" s="17">
        <v>0</v>
      </c>
      <c r="L163" s="17">
        <f t="shared" si="18"/>
        <v>1031.0026350000001</v>
      </c>
      <c r="M163" s="17">
        <v>0</v>
      </c>
      <c r="N163" s="17">
        <v>4537.2</v>
      </c>
      <c r="O163" s="17">
        <v>0</v>
      </c>
      <c r="P163" s="17">
        <v>103.56</v>
      </c>
      <c r="Q163" s="17">
        <f t="shared" si="19"/>
        <v>67.548448500000006</v>
      </c>
      <c r="R163" s="17">
        <v>0</v>
      </c>
      <c r="S163" s="15"/>
      <c r="T163" s="17">
        <v>15</v>
      </c>
      <c r="U163" s="17">
        <v>0</v>
      </c>
      <c r="V163" s="17">
        <v>2</v>
      </c>
      <c r="W163" s="15"/>
      <c r="X163" s="17"/>
      <c r="Y163" s="17"/>
      <c r="Z163" s="14"/>
      <c r="AA163" s="14">
        <f t="shared" si="20"/>
        <v>71103.63</v>
      </c>
      <c r="AB163" s="16">
        <f t="shared" si="21"/>
        <v>77745.957184500003</v>
      </c>
    </row>
    <row r="164" spans="1:28" ht="15" customHeight="1" x14ac:dyDescent="0.25">
      <c r="A164" s="12" t="s">
        <v>83</v>
      </c>
      <c r="B164" s="13" t="s">
        <v>197</v>
      </c>
      <c r="C164" s="14">
        <v>89323.32</v>
      </c>
      <c r="D164" s="15"/>
      <c r="E164" s="16">
        <v>82177.454400000002</v>
      </c>
      <c r="F164" s="17">
        <v>7145.8656000000001</v>
      </c>
      <c r="G164" s="15"/>
      <c r="H164" s="17">
        <v>0</v>
      </c>
      <c r="I164" s="17">
        <f t="shared" si="16"/>
        <v>518.07525599999997</v>
      </c>
      <c r="J164" s="17">
        <f t="shared" si="17"/>
        <v>616.33090800000002</v>
      </c>
      <c r="K164" s="17">
        <v>0</v>
      </c>
      <c r="L164" s="17">
        <f t="shared" si="18"/>
        <v>1295.18814</v>
      </c>
      <c r="M164" s="17">
        <v>0</v>
      </c>
      <c r="N164" s="17">
        <v>13622.4</v>
      </c>
      <c r="O164" s="17">
        <v>0</v>
      </c>
      <c r="P164" s="17">
        <v>103.56</v>
      </c>
      <c r="Q164" s="17">
        <f t="shared" si="19"/>
        <v>84.857154000000008</v>
      </c>
      <c r="R164" s="17">
        <v>0</v>
      </c>
      <c r="S164" s="15"/>
      <c r="T164" s="17">
        <v>15</v>
      </c>
      <c r="U164" s="17">
        <v>0</v>
      </c>
      <c r="V164" s="17">
        <v>2</v>
      </c>
      <c r="W164" s="15"/>
      <c r="X164" s="17"/>
      <c r="Y164" s="17"/>
      <c r="Z164" s="14"/>
      <c r="AA164" s="14">
        <f t="shared" si="20"/>
        <v>89323.32</v>
      </c>
      <c r="AB164" s="16">
        <f t="shared" si="21"/>
        <v>105563.73145799999</v>
      </c>
    </row>
    <row r="165" spans="1:28" ht="15" customHeight="1" x14ac:dyDescent="0.25">
      <c r="A165" s="12" t="s">
        <v>83</v>
      </c>
      <c r="B165" s="13" t="s">
        <v>198</v>
      </c>
      <c r="C165" s="14">
        <v>105679.45</v>
      </c>
      <c r="D165" s="15"/>
      <c r="E165" s="16">
        <v>97225.093999999997</v>
      </c>
      <c r="F165" s="17">
        <v>8454.3559999999998</v>
      </c>
      <c r="G165" s="15"/>
      <c r="H165" s="17">
        <v>0</v>
      </c>
      <c r="I165" s="17">
        <f t="shared" si="16"/>
        <v>612.94080999999994</v>
      </c>
      <c r="J165" s="17">
        <f t="shared" si="17"/>
        <v>729.18820499999993</v>
      </c>
      <c r="K165" s="17">
        <v>0</v>
      </c>
      <c r="L165" s="17">
        <f t="shared" si="18"/>
        <v>1532.3520249999999</v>
      </c>
      <c r="M165" s="17">
        <v>0</v>
      </c>
      <c r="N165" s="17">
        <v>14192.64</v>
      </c>
      <c r="O165" s="17">
        <v>0</v>
      </c>
      <c r="P165" s="17">
        <v>103.56</v>
      </c>
      <c r="Q165" s="17">
        <f t="shared" si="19"/>
        <v>100.3954775</v>
      </c>
      <c r="R165" s="17">
        <v>0</v>
      </c>
      <c r="S165" s="15"/>
      <c r="T165" s="17">
        <v>15</v>
      </c>
      <c r="U165" s="17">
        <v>0</v>
      </c>
      <c r="V165" s="17">
        <v>2</v>
      </c>
      <c r="W165" s="15"/>
      <c r="X165" s="17"/>
      <c r="Y165" s="17"/>
      <c r="Z165" s="14"/>
      <c r="AA165" s="14">
        <f t="shared" si="20"/>
        <v>105679.45</v>
      </c>
      <c r="AB165" s="16">
        <f t="shared" si="21"/>
        <v>122950.52651749999</v>
      </c>
    </row>
    <row r="166" spans="1:28" ht="15" customHeight="1" x14ac:dyDescent="0.25">
      <c r="A166" s="12" t="s">
        <v>83</v>
      </c>
      <c r="B166" s="13" t="s">
        <v>199</v>
      </c>
      <c r="C166" s="14">
        <v>87396.73</v>
      </c>
      <c r="D166" s="15"/>
      <c r="E166" s="16">
        <v>80404.991599999994</v>
      </c>
      <c r="F166" s="17">
        <v>6991.7384000000002</v>
      </c>
      <c r="G166" s="15"/>
      <c r="H166" s="17">
        <v>0</v>
      </c>
      <c r="I166" s="17">
        <f t="shared" si="16"/>
        <v>506.90103399999992</v>
      </c>
      <c r="J166" s="17">
        <f t="shared" si="17"/>
        <v>603.03743699999995</v>
      </c>
      <c r="K166" s="17">
        <v>0</v>
      </c>
      <c r="L166" s="17">
        <f t="shared" si="18"/>
        <v>1267.252585</v>
      </c>
      <c r="M166" s="17">
        <v>0</v>
      </c>
      <c r="N166" s="17">
        <v>14192.64</v>
      </c>
      <c r="O166" s="17">
        <v>0</v>
      </c>
      <c r="P166" s="17">
        <v>103.56</v>
      </c>
      <c r="Q166" s="17">
        <f t="shared" si="19"/>
        <v>83.0268935</v>
      </c>
      <c r="R166" s="17">
        <v>0</v>
      </c>
      <c r="S166" s="15"/>
      <c r="T166" s="17">
        <v>15</v>
      </c>
      <c r="U166" s="17">
        <v>0</v>
      </c>
      <c r="V166" s="17">
        <v>2</v>
      </c>
      <c r="W166" s="15"/>
      <c r="X166" s="17"/>
      <c r="Y166" s="17"/>
      <c r="Z166" s="14"/>
      <c r="AA166" s="14">
        <f t="shared" si="20"/>
        <v>87396.73</v>
      </c>
      <c r="AB166" s="16">
        <f t="shared" si="21"/>
        <v>104153.14794949999</v>
      </c>
    </row>
    <row r="167" spans="1:28" ht="15" customHeight="1" x14ac:dyDescent="0.25">
      <c r="A167" s="12" t="s">
        <v>83</v>
      </c>
      <c r="B167" s="13" t="s">
        <v>200</v>
      </c>
      <c r="C167" s="14">
        <v>97296.02</v>
      </c>
      <c r="D167" s="15"/>
      <c r="E167" s="16">
        <v>89512.338399999993</v>
      </c>
      <c r="F167" s="17">
        <v>7783.6815999999999</v>
      </c>
      <c r="G167" s="15"/>
      <c r="H167" s="17">
        <v>0</v>
      </c>
      <c r="I167" s="17">
        <f t="shared" si="16"/>
        <v>564.31691599999999</v>
      </c>
      <c r="J167" s="17">
        <f t="shared" si="17"/>
        <v>671.34253799999999</v>
      </c>
      <c r="K167" s="17">
        <v>0</v>
      </c>
      <c r="L167" s="17">
        <f t="shared" si="18"/>
        <v>1410.7922899999999</v>
      </c>
      <c r="M167" s="17">
        <v>0</v>
      </c>
      <c r="N167" s="17">
        <v>13622.4</v>
      </c>
      <c r="O167" s="17">
        <v>0</v>
      </c>
      <c r="P167" s="17">
        <v>103.56</v>
      </c>
      <c r="Q167" s="17">
        <f t="shared" si="19"/>
        <v>92.431218999999984</v>
      </c>
      <c r="R167" s="17">
        <v>0</v>
      </c>
      <c r="S167" s="15"/>
      <c r="T167" s="17">
        <v>15</v>
      </c>
      <c r="U167" s="17">
        <v>0</v>
      </c>
      <c r="V167" s="17">
        <v>2</v>
      </c>
      <c r="W167" s="15"/>
      <c r="X167" s="17"/>
      <c r="Y167" s="17"/>
      <c r="Z167" s="14"/>
      <c r="AA167" s="14">
        <f t="shared" si="20"/>
        <v>97296.01999999999</v>
      </c>
      <c r="AB167" s="16">
        <f t="shared" si="21"/>
        <v>113760.86296299998</v>
      </c>
    </row>
    <row r="168" spans="1:28" ht="15" customHeight="1" x14ac:dyDescent="0.25">
      <c r="A168" s="12" t="s">
        <v>83</v>
      </c>
      <c r="B168" s="13" t="s">
        <v>201</v>
      </c>
      <c r="C168" s="14">
        <v>63292.34</v>
      </c>
      <c r="D168" s="15"/>
      <c r="E168" s="16">
        <v>58228.952799999999</v>
      </c>
      <c r="F168" s="17">
        <v>5063.3872000000001</v>
      </c>
      <c r="G168" s="15"/>
      <c r="H168" s="17">
        <v>0</v>
      </c>
      <c r="I168" s="17">
        <f t="shared" si="16"/>
        <v>367.09557199999995</v>
      </c>
      <c r="J168" s="17">
        <f t="shared" si="17"/>
        <v>436.71714599999996</v>
      </c>
      <c r="K168" s="17">
        <v>0</v>
      </c>
      <c r="L168" s="17">
        <f t="shared" si="18"/>
        <v>917.73892999999987</v>
      </c>
      <c r="M168" s="17">
        <v>0</v>
      </c>
      <c r="N168" s="17">
        <v>3441.18</v>
      </c>
      <c r="O168" s="17">
        <v>0</v>
      </c>
      <c r="P168" s="17">
        <v>103.56</v>
      </c>
      <c r="Q168" s="17">
        <f t="shared" si="19"/>
        <v>60.127722999999996</v>
      </c>
      <c r="R168" s="17">
        <v>1345</v>
      </c>
      <c r="S168" s="15"/>
      <c r="T168" s="17">
        <v>15</v>
      </c>
      <c r="U168" s="17">
        <v>0</v>
      </c>
      <c r="V168" s="17">
        <v>2</v>
      </c>
      <c r="W168" s="15"/>
      <c r="X168" s="17"/>
      <c r="Y168" s="17"/>
      <c r="Z168" s="14"/>
      <c r="AA168" s="14">
        <f t="shared" si="20"/>
        <v>63292.34</v>
      </c>
      <c r="AB168" s="16">
        <f t="shared" si="21"/>
        <v>69963.759370999993</v>
      </c>
    </row>
    <row r="169" spans="1:28" ht="15" customHeight="1" x14ac:dyDescent="0.25">
      <c r="A169" s="12" t="s">
        <v>83</v>
      </c>
      <c r="B169" s="13" t="s">
        <v>202</v>
      </c>
      <c r="C169" s="14">
        <v>94631.33</v>
      </c>
      <c r="D169" s="15"/>
      <c r="E169" s="16">
        <v>87060.823600000003</v>
      </c>
      <c r="F169" s="17">
        <v>7570.5064000000002</v>
      </c>
      <c r="G169" s="15"/>
      <c r="H169" s="17">
        <v>0</v>
      </c>
      <c r="I169" s="17">
        <f t="shared" si="16"/>
        <v>548.86171400000001</v>
      </c>
      <c r="J169" s="17">
        <f t="shared" si="17"/>
        <v>652.95617700000003</v>
      </c>
      <c r="K169" s="17">
        <v>0</v>
      </c>
      <c r="L169" s="17">
        <f t="shared" si="18"/>
        <v>1372.1542849999998</v>
      </c>
      <c r="M169" s="17">
        <v>0</v>
      </c>
      <c r="N169" s="17">
        <v>7353</v>
      </c>
      <c r="O169" s="17">
        <v>0</v>
      </c>
      <c r="P169" s="17">
        <v>103.56</v>
      </c>
      <c r="Q169" s="17">
        <f t="shared" si="19"/>
        <v>89.899763500000006</v>
      </c>
      <c r="R169" s="17">
        <v>0</v>
      </c>
      <c r="S169" s="15"/>
      <c r="T169" s="17">
        <v>15</v>
      </c>
      <c r="U169" s="17">
        <v>0</v>
      </c>
      <c r="V169" s="17">
        <v>2</v>
      </c>
      <c r="W169" s="15"/>
      <c r="X169" s="17"/>
      <c r="Y169" s="17"/>
      <c r="Z169" s="14"/>
      <c r="AA169" s="14">
        <f t="shared" si="20"/>
        <v>94631.33</v>
      </c>
      <c r="AB169" s="16">
        <f t="shared" si="21"/>
        <v>104751.76193949999</v>
      </c>
    </row>
    <row r="170" spans="1:28" ht="15" customHeight="1" x14ac:dyDescent="0.25">
      <c r="A170" s="12" t="s">
        <v>83</v>
      </c>
      <c r="B170" s="13" t="s">
        <v>203</v>
      </c>
      <c r="C170" s="14">
        <v>117665.35</v>
      </c>
      <c r="D170" s="15"/>
      <c r="E170" s="16">
        <v>108252.122</v>
      </c>
      <c r="F170" s="17">
        <v>9413.2279999999992</v>
      </c>
      <c r="G170" s="15"/>
      <c r="H170" s="17">
        <v>0</v>
      </c>
      <c r="I170" s="17">
        <f t="shared" si="16"/>
        <v>682.45902999999998</v>
      </c>
      <c r="J170" s="17">
        <f t="shared" si="17"/>
        <v>811.89091500000006</v>
      </c>
      <c r="K170" s="17">
        <v>0</v>
      </c>
      <c r="L170" s="17">
        <f t="shared" si="18"/>
        <v>1706.147575</v>
      </c>
      <c r="M170" s="17">
        <v>0</v>
      </c>
      <c r="N170" s="17">
        <v>13622.4</v>
      </c>
      <c r="O170" s="17">
        <v>0</v>
      </c>
      <c r="P170" s="17">
        <v>103.56</v>
      </c>
      <c r="Q170" s="17">
        <f t="shared" si="19"/>
        <v>111.7820825</v>
      </c>
      <c r="R170" s="17">
        <v>0</v>
      </c>
      <c r="S170" s="15"/>
      <c r="T170" s="17">
        <v>15</v>
      </c>
      <c r="U170" s="17">
        <v>0</v>
      </c>
      <c r="V170" s="17">
        <v>2</v>
      </c>
      <c r="W170" s="15"/>
      <c r="X170" s="17"/>
      <c r="Y170" s="17"/>
      <c r="Z170" s="14" t="s">
        <v>49</v>
      </c>
      <c r="AA170" s="14">
        <f t="shared" si="20"/>
        <v>117665.35</v>
      </c>
      <c r="AB170" s="16">
        <f t="shared" si="21"/>
        <v>134703.5896025</v>
      </c>
    </row>
    <row r="171" spans="1:28" ht="15" customHeight="1" x14ac:dyDescent="0.25">
      <c r="A171" s="12" t="s">
        <v>83</v>
      </c>
      <c r="B171" s="13" t="s">
        <v>204</v>
      </c>
      <c r="C171" s="14">
        <v>80944.710000000006</v>
      </c>
      <c r="D171" s="15"/>
      <c r="E171" s="16">
        <v>74469.133199999997</v>
      </c>
      <c r="F171" s="17">
        <v>6475.5767999999998</v>
      </c>
      <c r="G171" s="15"/>
      <c r="H171" s="17">
        <v>0</v>
      </c>
      <c r="I171" s="17">
        <f t="shared" si="16"/>
        <v>469.47931799999998</v>
      </c>
      <c r="J171" s="17">
        <f t="shared" si="17"/>
        <v>558.51849900000002</v>
      </c>
      <c r="K171" s="17">
        <v>0</v>
      </c>
      <c r="L171" s="17">
        <f t="shared" si="18"/>
        <v>1173.6982949999999</v>
      </c>
      <c r="M171" s="17">
        <v>0</v>
      </c>
      <c r="N171" s="17">
        <v>10216.799999999999</v>
      </c>
      <c r="O171" s="17">
        <v>0</v>
      </c>
      <c r="P171" s="17">
        <v>103.56</v>
      </c>
      <c r="Q171" s="17">
        <f t="shared" si="19"/>
        <v>76.897474499999987</v>
      </c>
      <c r="R171" s="17">
        <v>1512.5</v>
      </c>
      <c r="S171" s="15"/>
      <c r="T171" s="17">
        <v>15</v>
      </c>
      <c r="U171" s="17">
        <v>0</v>
      </c>
      <c r="V171" s="17">
        <v>2</v>
      </c>
      <c r="W171" s="15"/>
      <c r="X171" s="17"/>
      <c r="Y171" s="17"/>
      <c r="Z171" s="14"/>
      <c r="AA171" s="14">
        <f t="shared" si="20"/>
        <v>80944.709999999992</v>
      </c>
      <c r="AB171" s="16">
        <f t="shared" si="21"/>
        <v>95056.163586499984</v>
      </c>
    </row>
    <row r="172" spans="1:28" ht="15" customHeight="1" x14ac:dyDescent="0.25">
      <c r="A172" s="12" t="s">
        <v>83</v>
      </c>
      <c r="B172" s="13" t="s">
        <v>205</v>
      </c>
      <c r="C172" s="14">
        <v>125529.87</v>
      </c>
      <c r="D172" s="15"/>
      <c r="E172" s="16">
        <v>115487.4804</v>
      </c>
      <c r="F172" s="17">
        <v>10042.3896</v>
      </c>
      <c r="G172" s="15"/>
      <c r="H172" s="17">
        <v>0</v>
      </c>
      <c r="I172" s="17">
        <f t="shared" si="16"/>
        <v>728.07324599999993</v>
      </c>
      <c r="J172" s="17">
        <f t="shared" si="17"/>
        <v>866.15610299999992</v>
      </c>
      <c r="K172" s="17">
        <v>0</v>
      </c>
      <c r="L172" s="17">
        <f t="shared" si="18"/>
        <v>1820.1831149999998</v>
      </c>
      <c r="M172" s="17">
        <v>0</v>
      </c>
      <c r="N172" s="17">
        <v>5665.8</v>
      </c>
      <c r="O172" s="17">
        <v>0</v>
      </c>
      <c r="P172" s="17">
        <v>103.56</v>
      </c>
      <c r="Q172" s="17">
        <f t="shared" si="19"/>
        <v>119.2533765</v>
      </c>
      <c r="R172" s="17">
        <v>2350</v>
      </c>
      <c r="S172" s="15"/>
      <c r="T172" s="17">
        <v>15</v>
      </c>
      <c r="U172" s="17">
        <v>0</v>
      </c>
      <c r="V172" s="17">
        <v>2</v>
      </c>
      <c r="W172" s="15"/>
      <c r="X172" s="17"/>
      <c r="Y172" s="17"/>
      <c r="Z172" s="14"/>
      <c r="AA172" s="14">
        <f t="shared" si="20"/>
        <v>125529.87</v>
      </c>
      <c r="AB172" s="16">
        <f t="shared" si="21"/>
        <v>137182.89584049999</v>
      </c>
    </row>
    <row r="173" spans="1:28" ht="15" customHeight="1" x14ac:dyDescent="0.25">
      <c r="A173" s="12" t="s">
        <v>83</v>
      </c>
      <c r="B173" s="13" t="s">
        <v>206</v>
      </c>
      <c r="C173" s="14">
        <v>123025.82</v>
      </c>
      <c r="D173" s="15"/>
      <c r="E173" s="16">
        <v>113183.75440000001</v>
      </c>
      <c r="F173" s="17">
        <v>9842.0655999999999</v>
      </c>
      <c r="G173" s="15"/>
      <c r="H173" s="17">
        <v>0</v>
      </c>
      <c r="I173" s="17">
        <f t="shared" si="16"/>
        <v>713.549756</v>
      </c>
      <c r="J173" s="17">
        <f t="shared" si="17"/>
        <v>848.87815799999998</v>
      </c>
      <c r="K173" s="17">
        <v>0</v>
      </c>
      <c r="L173" s="17">
        <f t="shared" si="18"/>
        <v>1783.8743899999999</v>
      </c>
      <c r="M173" s="17">
        <v>0</v>
      </c>
      <c r="N173" s="17">
        <v>14192.64</v>
      </c>
      <c r="O173" s="17">
        <v>0</v>
      </c>
      <c r="P173" s="17">
        <v>103.56</v>
      </c>
      <c r="Q173" s="17">
        <f t="shared" si="19"/>
        <v>116.87452900000001</v>
      </c>
      <c r="R173" s="17">
        <v>2350</v>
      </c>
      <c r="S173" s="15"/>
      <c r="T173" s="17">
        <v>15</v>
      </c>
      <c r="U173" s="17">
        <v>0</v>
      </c>
      <c r="V173" s="17">
        <v>2</v>
      </c>
      <c r="W173" s="15"/>
      <c r="X173" s="17"/>
      <c r="Y173" s="17"/>
      <c r="Z173" s="14"/>
      <c r="AA173" s="14">
        <f t="shared" si="20"/>
        <v>123025.82</v>
      </c>
      <c r="AB173" s="16">
        <f t="shared" si="21"/>
        <v>143135.19683299999</v>
      </c>
    </row>
    <row r="174" spans="1:28" ht="15" customHeight="1" x14ac:dyDescent="0.25">
      <c r="A174" s="12" t="s">
        <v>83</v>
      </c>
      <c r="B174" s="13" t="s">
        <v>207</v>
      </c>
      <c r="C174" s="14">
        <v>84985.2</v>
      </c>
      <c r="D174" s="15"/>
      <c r="E174" s="16">
        <v>78186.384000000005</v>
      </c>
      <c r="F174" s="17">
        <v>6798.8159999999998</v>
      </c>
      <c r="G174" s="15"/>
      <c r="H174" s="17">
        <v>0</v>
      </c>
      <c r="I174" s="17">
        <f t="shared" si="16"/>
        <v>492.91415999999992</v>
      </c>
      <c r="J174" s="17">
        <f t="shared" si="17"/>
        <v>586.39787999999999</v>
      </c>
      <c r="K174" s="17">
        <v>0</v>
      </c>
      <c r="L174" s="17">
        <f t="shared" si="18"/>
        <v>1232.2854</v>
      </c>
      <c r="M174" s="17">
        <v>0</v>
      </c>
      <c r="N174" s="17">
        <v>7353</v>
      </c>
      <c r="O174" s="17">
        <v>0</v>
      </c>
      <c r="P174" s="17">
        <v>103.56</v>
      </c>
      <c r="Q174" s="17">
        <f t="shared" si="19"/>
        <v>80.735940000000014</v>
      </c>
      <c r="R174" s="17">
        <v>0</v>
      </c>
      <c r="S174" s="15"/>
      <c r="T174" s="17">
        <v>15</v>
      </c>
      <c r="U174" s="17">
        <v>0</v>
      </c>
      <c r="V174" s="17">
        <v>2</v>
      </c>
      <c r="W174" s="15"/>
      <c r="X174" s="17"/>
      <c r="Y174" s="17"/>
      <c r="Z174" s="14"/>
      <c r="AA174" s="14">
        <f t="shared" si="20"/>
        <v>84985.200000000012</v>
      </c>
      <c r="AB174" s="16">
        <f t="shared" si="21"/>
        <v>94834.093380000006</v>
      </c>
    </row>
    <row r="175" spans="1:28" ht="15" customHeight="1" x14ac:dyDescent="0.25">
      <c r="A175" s="12" t="s">
        <v>83</v>
      </c>
      <c r="B175" s="13" t="s">
        <v>208</v>
      </c>
      <c r="C175" s="14">
        <v>100879.77</v>
      </c>
      <c r="D175" s="15"/>
      <c r="E175" s="16">
        <v>92809.388399999996</v>
      </c>
      <c r="F175" s="17">
        <v>8070.3815999999997</v>
      </c>
      <c r="G175" s="15"/>
      <c r="H175" s="17">
        <v>0</v>
      </c>
      <c r="I175" s="17">
        <f t="shared" si="16"/>
        <v>585.102666</v>
      </c>
      <c r="J175" s="17">
        <f t="shared" si="17"/>
        <v>696.07041300000003</v>
      </c>
      <c r="K175" s="17">
        <v>0</v>
      </c>
      <c r="L175" s="17">
        <f t="shared" si="18"/>
        <v>1462.7566649999999</v>
      </c>
      <c r="M175" s="17">
        <v>0</v>
      </c>
      <c r="N175" s="17">
        <v>13622.4</v>
      </c>
      <c r="O175" s="17">
        <v>0</v>
      </c>
      <c r="P175" s="17">
        <v>103.56</v>
      </c>
      <c r="Q175" s="17">
        <f t="shared" si="19"/>
        <v>95.835781499999996</v>
      </c>
      <c r="R175" s="17">
        <v>0</v>
      </c>
      <c r="S175" s="15"/>
      <c r="T175" s="17">
        <v>15</v>
      </c>
      <c r="U175" s="17">
        <v>0</v>
      </c>
      <c r="V175" s="17">
        <v>2</v>
      </c>
      <c r="W175" s="15"/>
      <c r="X175" s="17"/>
      <c r="Y175" s="17"/>
      <c r="Z175" s="14"/>
      <c r="AA175" s="14">
        <f t="shared" si="20"/>
        <v>100879.76999999999</v>
      </c>
      <c r="AB175" s="16">
        <f t="shared" si="21"/>
        <v>117445.49552549998</v>
      </c>
    </row>
    <row r="176" spans="1:28" ht="15" customHeight="1" x14ac:dyDescent="0.25">
      <c r="A176" s="12" t="s">
        <v>83</v>
      </c>
      <c r="B176" s="13" t="s">
        <v>209</v>
      </c>
      <c r="C176" s="14">
        <v>90347.1</v>
      </c>
      <c r="D176" s="15"/>
      <c r="E176" s="16">
        <v>83119.331999999995</v>
      </c>
      <c r="F176" s="17">
        <v>7227.768</v>
      </c>
      <c r="G176" s="15"/>
      <c r="H176" s="17">
        <v>0</v>
      </c>
      <c r="I176" s="17">
        <f t="shared" si="16"/>
        <v>524.01318000000003</v>
      </c>
      <c r="J176" s="17">
        <f t="shared" si="17"/>
        <v>623.39499000000001</v>
      </c>
      <c r="K176" s="17">
        <v>0</v>
      </c>
      <c r="L176" s="17">
        <f t="shared" si="18"/>
        <v>1310.03295</v>
      </c>
      <c r="M176" s="17">
        <v>0</v>
      </c>
      <c r="N176" s="17">
        <v>13622.4</v>
      </c>
      <c r="O176" s="17">
        <v>0</v>
      </c>
      <c r="P176" s="17">
        <v>103.56</v>
      </c>
      <c r="Q176" s="17">
        <f t="shared" si="19"/>
        <v>85.829744999999988</v>
      </c>
      <c r="R176" s="17">
        <v>0</v>
      </c>
      <c r="S176" s="15"/>
      <c r="T176" s="17">
        <v>15</v>
      </c>
      <c r="U176" s="17">
        <v>0</v>
      </c>
      <c r="V176" s="17">
        <v>2</v>
      </c>
      <c r="W176" s="15"/>
      <c r="X176" s="17"/>
      <c r="Y176" s="17"/>
      <c r="Z176" s="14"/>
      <c r="AA176" s="14">
        <f t="shared" si="20"/>
        <v>90347.099999999991</v>
      </c>
      <c r="AB176" s="16">
        <f t="shared" si="21"/>
        <v>106616.33086499997</v>
      </c>
    </row>
    <row r="177" spans="1:28" ht="15" customHeight="1" x14ac:dyDescent="0.25">
      <c r="A177" s="12" t="s">
        <v>83</v>
      </c>
      <c r="B177" s="13" t="s">
        <v>210</v>
      </c>
      <c r="C177" s="14">
        <v>68202.070000000007</v>
      </c>
      <c r="D177" s="15"/>
      <c r="E177" s="16">
        <v>62745.904399999999</v>
      </c>
      <c r="F177" s="17">
        <v>5456.1656000000003</v>
      </c>
      <c r="G177" s="15"/>
      <c r="H177" s="17">
        <v>0</v>
      </c>
      <c r="I177" s="17">
        <f t="shared" si="16"/>
        <v>395.57200599999999</v>
      </c>
      <c r="J177" s="17">
        <f t="shared" si="17"/>
        <v>470.59428300000002</v>
      </c>
      <c r="K177" s="17">
        <v>0</v>
      </c>
      <c r="L177" s="17">
        <f t="shared" si="18"/>
        <v>988.93001500000003</v>
      </c>
      <c r="M177" s="17">
        <v>0</v>
      </c>
      <c r="N177" s="17">
        <v>7353</v>
      </c>
      <c r="O177" s="17">
        <v>0</v>
      </c>
      <c r="P177" s="17">
        <v>103.56</v>
      </c>
      <c r="Q177" s="17">
        <f t="shared" si="19"/>
        <v>64.791966500000001</v>
      </c>
      <c r="R177" s="17">
        <v>0</v>
      </c>
      <c r="S177" s="15"/>
      <c r="T177" s="17">
        <v>15</v>
      </c>
      <c r="U177" s="17">
        <v>0</v>
      </c>
      <c r="V177" s="17">
        <v>2</v>
      </c>
      <c r="W177" s="15"/>
      <c r="X177" s="17"/>
      <c r="Y177" s="17"/>
      <c r="Z177" s="14"/>
      <c r="AA177" s="14">
        <f t="shared" si="20"/>
        <v>68202.070000000007</v>
      </c>
      <c r="AB177" s="16">
        <f t="shared" si="21"/>
        <v>77578.518270500004</v>
      </c>
    </row>
    <row r="178" spans="1:28" ht="15" customHeight="1" x14ac:dyDescent="0.25">
      <c r="A178" s="12" t="s">
        <v>83</v>
      </c>
      <c r="B178" s="13" t="s">
        <v>211</v>
      </c>
      <c r="C178" s="14">
        <v>108532.22</v>
      </c>
      <c r="D178" s="15"/>
      <c r="E178" s="16">
        <v>99849.642399999997</v>
      </c>
      <c r="F178" s="17">
        <v>8682.5776000000005</v>
      </c>
      <c r="G178" s="15"/>
      <c r="H178" s="17">
        <v>0</v>
      </c>
      <c r="I178" s="17">
        <f t="shared" si="16"/>
        <v>629.48687599999994</v>
      </c>
      <c r="J178" s="17">
        <f t="shared" si="17"/>
        <v>748.87231799999995</v>
      </c>
      <c r="K178" s="17">
        <v>0</v>
      </c>
      <c r="L178" s="17">
        <f t="shared" si="18"/>
        <v>1573.7171899999998</v>
      </c>
      <c r="M178" s="17">
        <v>0</v>
      </c>
      <c r="N178" s="17">
        <v>13622.4</v>
      </c>
      <c r="O178" s="17">
        <v>0</v>
      </c>
      <c r="P178" s="17">
        <v>103.56</v>
      </c>
      <c r="Q178" s="17">
        <f t="shared" si="19"/>
        <v>103.105609</v>
      </c>
      <c r="R178" s="17">
        <v>2350</v>
      </c>
      <c r="S178" s="15"/>
      <c r="T178" s="17">
        <v>15</v>
      </c>
      <c r="U178" s="17">
        <v>0</v>
      </c>
      <c r="V178" s="17">
        <v>2</v>
      </c>
      <c r="W178" s="15"/>
      <c r="X178" s="17"/>
      <c r="Y178" s="17"/>
      <c r="Z178" s="14"/>
      <c r="AA178" s="14">
        <f t="shared" si="20"/>
        <v>108532.22</v>
      </c>
      <c r="AB178" s="16">
        <f t="shared" si="21"/>
        <v>127663.36199299998</v>
      </c>
    </row>
    <row r="179" spans="1:28" ht="15" customHeight="1" x14ac:dyDescent="0.25">
      <c r="A179" s="12" t="s">
        <v>83</v>
      </c>
      <c r="B179" s="13" t="s">
        <v>212</v>
      </c>
      <c r="C179" s="14">
        <v>73757.13</v>
      </c>
      <c r="D179" s="15"/>
      <c r="E179" s="16">
        <v>67856.559599999993</v>
      </c>
      <c r="F179" s="17">
        <v>5900.5703999999996</v>
      </c>
      <c r="G179" s="15"/>
      <c r="H179" s="17">
        <v>0</v>
      </c>
      <c r="I179" s="17">
        <f t="shared" si="16"/>
        <v>427.79135400000001</v>
      </c>
      <c r="J179" s="17">
        <f t="shared" si="17"/>
        <v>508.92419700000005</v>
      </c>
      <c r="K179" s="17">
        <v>0</v>
      </c>
      <c r="L179" s="17">
        <f t="shared" si="18"/>
        <v>1069.4783849999999</v>
      </c>
      <c r="M179" s="17">
        <v>0</v>
      </c>
      <c r="N179" s="17">
        <v>7353</v>
      </c>
      <c r="O179" s="17">
        <v>0</v>
      </c>
      <c r="P179" s="17">
        <v>103.56</v>
      </c>
      <c r="Q179" s="17">
        <f t="shared" si="19"/>
        <v>70.069273499999994</v>
      </c>
      <c r="R179" s="17">
        <v>0</v>
      </c>
      <c r="S179" s="15"/>
      <c r="T179" s="17">
        <v>15</v>
      </c>
      <c r="U179" s="17">
        <v>0</v>
      </c>
      <c r="V179" s="17">
        <v>2</v>
      </c>
      <c r="W179" s="15"/>
      <c r="X179" s="17"/>
      <c r="Y179" s="17"/>
      <c r="Z179" s="14"/>
      <c r="AA179" s="14">
        <f t="shared" si="20"/>
        <v>73757.12999999999</v>
      </c>
      <c r="AB179" s="16">
        <f t="shared" si="21"/>
        <v>83289.953209499989</v>
      </c>
    </row>
    <row r="180" spans="1:28" ht="15" customHeight="1" x14ac:dyDescent="0.25">
      <c r="A180" s="12" t="s">
        <v>83</v>
      </c>
      <c r="B180" s="13" t="s">
        <v>213</v>
      </c>
      <c r="C180" s="14">
        <v>118021.78</v>
      </c>
      <c r="D180" s="15"/>
      <c r="E180" s="16">
        <v>108580.0376</v>
      </c>
      <c r="F180" s="17">
        <v>9441.7423999999992</v>
      </c>
      <c r="G180" s="15"/>
      <c r="H180" s="17">
        <v>0</v>
      </c>
      <c r="I180" s="17">
        <f t="shared" si="16"/>
        <v>684.52632399999993</v>
      </c>
      <c r="J180" s="17">
        <f t="shared" si="17"/>
        <v>814.35028199999999</v>
      </c>
      <c r="K180" s="17">
        <v>0</v>
      </c>
      <c r="L180" s="17">
        <f t="shared" si="18"/>
        <v>1711.3158099999998</v>
      </c>
      <c r="M180" s="17">
        <v>0</v>
      </c>
      <c r="N180" s="17">
        <v>13622.4</v>
      </c>
      <c r="O180" s="17">
        <v>0</v>
      </c>
      <c r="P180" s="17">
        <v>103.56</v>
      </c>
      <c r="Q180" s="17">
        <f t="shared" si="19"/>
        <v>112.12069099999999</v>
      </c>
      <c r="R180" s="17">
        <v>2350</v>
      </c>
      <c r="S180" s="15"/>
      <c r="T180" s="17">
        <v>15</v>
      </c>
      <c r="U180" s="17">
        <v>0</v>
      </c>
      <c r="V180" s="17">
        <v>2</v>
      </c>
      <c r="W180" s="15"/>
      <c r="X180" s="17"/>
      <c r="Y180" s="17"/>
      <c r="Z180" s="14"/>
      <c r="AA180" s="14">
        <f t="shared" si="20"/>
        <v>118021.78</v>
      </c>
      <c r="AB180" s="16">
        <f t="shared" si="21"/>
        <v>137420.05310699999</v>
      </c>
    </row>
    <row r="181" spans="1:28" ht="15" customHeight="1" x14ac:dyDescent="0.25">
      <c r="A181" s="12" t="s">
        <v>83</v>
      </c>
      <c r="B181" s="13" t="s">
        <v>214</v>
      </c>
      <c r="C181" s="14">
        <v>95367.4</v>
      </c>
      <c r="D181" s="15"/>
      <c r="E181" s="16">
        <v>87738.008000000002</v>
      </c>
      <c r="F181" s="17">
        <v>7629.3919999999998</v>
      </c>
      <c r="G181" s="15"/>
      <c r="H181" s="17">
        <v>0</v>
      </c>
      <c r="I181" s="17">
        <f t="shared" si="16"/>
        <v>553.13091999999995</v>
      </c>
      <c r="J181" s="17">
        <f t="shared" si="17"/>
        <v>658.03505999999993</v>
      </c>
      <c r="K181" s="17">
        <v>0</v>
      </c>
      <c r="L181" s="17">
        <f t="shared" si="18"/>
        <v>1382.8272999999999</v>
      </c>
      <c r="M181" s="17">
        <v>0</v>
      </c>
      <c r="N181" s="17">
        <v>13622.4</v>
      </c>
      <c r="O181" s="17">
        <v>0</v>
      </c>
      <c r="P181" s="17">
        <v>103.56</v>
      </c>
      <c r="Q181" s="17">
        <f t="shared" si="19"/>
        <v>90.599029999999999</v>
      </c>
      <c r="R181" s="17">
        <v>0</v>
      </c>
      <c r="S181" s="15"/>
      <c r="T181" s="17">
        <v>15</v>
      </c>
      <c r="U181" s="17">
        <v>0</v>
      </c>
      <c r="V181" s="17">
        <v>2</v>
      </c>
      <c r="W181" s="15"/>
      <c r="X181" s="17"/>
      <c r="Y181" s="17"/>
      <c r="Z181" s="14"/>
      <c r="AA181" s="14">
        <f t="shared" si="20"/>
        <v>95367.4</v>
      </c>
      <c r="AB181" s="16">
        <f t="shared" si="21"/>
        <v>111777.95230999998</v>
      </c>
    </row>
    <row r="182" spans="1:28" ht="15" customHeight="1" x14ac:dyDescent="0.25">
      <c r="A182" s="12" t="s">
        <v>83</v>
      </c>
      <c r="B182" s="13" t="s">
        <v>215</v>
      </c>
      <c r="C182" s="14">
        <v>95757.8</v>
      </c>
      <c r="D182" s="15"/>
      <c r="E182" s="16">
        <v>88097.176000000007</v>
      </c>
      <c r="F182" s="17">
        <v>7660.6239999999998</v>
      </c>
      <c r="G182" s="15"/>
      <c r="H182" s="17">
        <v>0</v>
      </c>
      <c r="I182" s="17">
        <f t="shared" si="16"/>
        <v>555.39523999999994</v>
      </c>
      <c r="J182" s="17">
        <f t="shared" si="17"/>
        <v>660.72882000000004</v>
      </c>
      <c r="K182" s="17">
        <v>0</v>
      </c>
      <c r="L182" s="17">
        <f t="shared" si="18"/>
        <v>1388.4881</v>
      </c>
      <c r="M182" s="17">
        <v>0</v>
      </c>
      <c r="N182" s="17">
        <v>14192.64</v>
      </c>
      <c r="O182" s="17">
        <v>0</v>
      </c>
      <c r="P182" s="17">
        <v>103.56</v>
      </c>
      <c r="Q182" s="17">
        <f t="shared" si="19"/>
        <v>90.969909999999999</v>
      </c>
      <c r="R182" s="17">
        <v>0</v>
      </c>
      <c r="S182" s="15"/>
      <c r="T182" s="17">
        <v>15</v>
      </c>
      <c r="U182" s="17">
        <v>0</v>
      </c>
      <c r="V182" s="17">
        <v>2</v>
      </c>
      <c r="W182" s="15"/>
      <c r="X182" s="17"/>
      <c r="Y182" s="17"/>
      <c r="Z182" s="14"/>
      <c r="AA182" s="14">
        <f t="shared" si="20"/>
        <v>95757.8</v>
      </c>
      <c r="AB182" s="16">
        <f t="shared" si="21"/>
        <v>112749.58207</v>
      </c>
    </row>
    <row r="183" spans="1:28" ht="15" customHeight="1" x14ac:dyDescent="0.25">
      <c r="A183" s="12" t="s">
        <v>83</v>
      </c>
      <c r="B183" s="13" t="s">
        <v>216</v>
      </c>
      <c r="C183" s="14">
        <v>117996.37</v>
      </c>
      <c r="D183" s="15"/>
      <c r="E183" s="16">
        <v>108556.66039999999</v>
      </c>
      <c r="F183" s="17">
        <v>9439.7096000000001</v>
      </c>
      <c r="G183" s="15"/>
      <c r="H183" s="17">
        <v>0</v>
      </c>
      <c r="I183" s="17">
        <f t="shared" si="16"/>
        <v>684.37894599999993</v>
      </c>
      <c r="J183" s="17">
        <f t="shared" si="17"/>
        <v>814.17495299999996</v>
      </c>
      <c r="K183" s="17">
        <v>0</v>
      </c>
      <c r="L183" s="17">
        <f t="shared" si="18"/>
        <v>1710.9473649999998</v>
      </c>
      <c r="M183" s="17">
        <v>0</v>
      </c>
      <c r="N183" s="17">
        <v>7353</v>
      </c>
      <c r="O183" s="17">
        <v>564</v>
      </c>
      <c r="P183" s="17">
        <v>103.56</v>
      </c>
      <c r="Q183" s="17">
        <f t="shared" si="19"/>
        <v>112.09655149999999</v>
      </c>
      <c r="R183" s="17">
        <v>2100</v>
      </c>
      <c r="S183" s="15"/>
      <c r="T183" s="17">
        <v>15</v>
      </c>
      <c r="U183" s="17">
        <v>0</v>
      </c>
      <c r="V183" s="17">
        <v>2</v>
      </c>
      <c r="W183" s="15"/>
      <c r="X183" s="17"/>
      <c r="Y183" s="17"/>
      <c r="Z183" s="14"/>
      <c r="AA183" s="14">
        <f t="shared" si="20"/>
        <v>117996.37</v>
      </c>
      <c r="AB183" s="16">
        <f t="shared" si="21"/>
        <v>131438.52781549998</v>
      </c>
    </row>
    <row r="184" spans="1:28" ht="15" customHeight="1" x14ac:dyDescent="0.25">
      <c r="A184" s="12" t="s">
        <v>83</v>
      </c>
      <c r="B184" s="13" t="s">
        <v>217</v>
      </c>
      <c r="C184" s="14">
        <v>118021.78</v>
      </c>
      <c r="D184" s="15"/>
      <c r="E184" s="16">
        <v>108580.0376</v>
      </c>
      <c r="F184" s="17">
        <v>9441.7423999999992</v>
      </c>
      <c r="G184" s="15"/>
      <c r="H184" s="17">
        <v>0</v>
      </c>
      <c r="I184" s="17">
        <f t="shared" si="16"/>
        <v>684.52632399999993</v>
      </c>
      <c r="J184" s="17">
        <f t="shared" si="17"/>
        <v>814.35028199999999</v>
      </c>
      <c r="K184" s="17">
        <v>0</v>
      </c>
      <c r="L184" s="17">
        <f t="shared" si="18"/>
        <v>1711.3158099999998</v>
      </c>
      <c r="M184" s="17">
        <v>0</v>
      </c>
      <c r="N184" s="17">
        <v>13622.4</v>
      </c>
      <c r="O184" s="17">
        <v>0</v>
      </c>
      <c r="P184" s="17">
        <v>103.56</v>
      </c>
      <c r="Q184" s="17">
        <f t="shared" si="19"/>
        <v>112.12069099999999</v>
      </c>
      <c r="R184" s="17">
        <v>2350</v>
      </c>
      <c r="S184" s="15"/>
      <c r="T184" s="17">
        <v>15</v>
      </c>
      <c r="U184" s="17">
        <v>0</v>
      </c>
      <c r="V184" s="17">
        <v>2</v>
      </c>
      <c r="W184" s="15"/>
      <c r="X184" s="17"/>
      <c r="Y184" s="17"/>
      <c r="Z184" s="14"/>
      <c r="AA184" s="14">
        <f t="shared" si="20"/>
        <v>118021.78</v>
      </c>
      <c r="AB184" s="16">
        <f t="shared" si="21"/>
        <v>137420.05310699999</v>
      </c>
    </row>
    <row r="185" spans="1:28" ht="15" customHeight="1" x14ac:dyDescent="0.25">
      <c r="A185" s="12" t="s">
        <v>83</v>
      </c>
      <c r="B185" s="13" t="s">
        <v>218</v>
      </c>
      <c r="C185" s="14">
        <v>109382.15</v>
      </c>
      <c r="D185" s="15"/>
      <c r="E185" s="16">
        <v>100631.57799999999</v>
      </c>
      <c r="F185" s="17">
        <v>8750.5720000000001</v>
      </c>
      <c r="G185" s="15"/>
      <c r="H185" s="17">
        <v>0</v>
      </c>
      <c r="I185" s="17">
        <f t="shared" si="16"/>
        <v>634.41646999999989</v>
      </c>
      <c r="J185" s="17">
        <f t="shared" si="17"/>
        <v>754.73683499999993</v>
      </c>
      <c r="K185" s="17">
        <v>0</v>
      </c>
      <c r="L185" s="17">
        <f t="shared" si="18"/>
        <v>1586.0411749999998</v>
      </c>
      <c r="M185" s="17">
        <v>0</v>
      </c>
      <c r="N185" s="17">
        <v>13622.4</v>
      </c>
      <c r="O185" s="17">
        <v>0</v>
      </c>
      <c r="P185" s="17">
        <v>103.56</v>
      </c>
      <c r="Q185" s="17">
        <f t="shared" si="19"/>
        <v>103.91304249999999</v>
      </c>
      <c r="R185" s="17">
        <v>0</v>
      </c>
      <c r="S185" s="15"/>
      <c r="T185" s="17">
        <v>15</v>
      </c>
      <c r="U185" s="17">
        <v>0</v>
      </c>
      <c r="V185" s="17">
        <v>2</v>
      </c>
      <c r="W185" s="15"/>
      <c r="X185" s="17"/>
      <c r="Y185" s="17"/>
      <c r="Z185" s="14"/>
      <c r="AA185" s="14">
        <f t="shared" si="20"/>
        <v>109382.15</v>
      </c>
      <c r="AB185" s="16">
        <f t="shared" si="21"/>
        <v>126187.2175225</v>
      </c>
    </row>
    <row r="186" spans="1:28" ht="15" customHeight="1" x14ac:dyDescent="0.25">
      <c r="A186" s="12" t="s">
        <v>83</v>
      </c>
      <c r="B186" s="13" t="s">
        <v>219</v>
      </c>
      <c r="C186" s="14">
        <v>67725.25</v>
      </c>
      <c r="D186" s="15"/>
      <c r="E186" s="16">
        <v>62307.23</v>
      </c>
      <c r="F186" s="17">
        <v>5418.02</v>
      </c>
      <c r="G186" s="15"/>
      <c r="H186" s="17">
        <v>0</v>
      </c>
      <c r="I186" s="17">
        <f t="shared" si="16"/>
        <v>392.80644999999998</v>
      </c>
      <c r="J186" s="17">
        <f t="shared" si="17"/>
        <v>467.30422499999997</v>
      </c>
      <c r="K186" s="17">
        <v>0</v>
      </c>
      <c r="L186" s="17">
        <f t="shared" si="18"/>
        <v>982.01612499999999</v>
      </c>
      <c r="M186" s="17">
        <v>0</v>
      </c>
      <c r="N186" s="17">
        <v>14192.64</v>
      </c>
      <c r="O186" s="17">
        <v>0</v>
      </c>
      <c r="P186" s="17">
        <v>103.56</v>
      </c>
      <c r="Q186" s="17">
        <f t="shared" si="19"/>
        <v>64.338987500000002</v>
      </c>
      <c r="R186" s="17">
        <v>0</v>
      </c>
      <c r="S186" s="15"/>
      <c r="T186" s="17">
        <v>15</v>
      </c>
      <c r="U186" s="17">
        <v>0</v>
      </c>
      <c r="V186" s="17">
        <v>2</v>
      </c>
      <c r="W186" s="15"/>
      <c r="X186" s="17"/>
      <c r="Y186" s="17"/>
      <c r="Z186" s="14"/>
      <c r="AA186" s="14">
        <f t="shared" si="20"/>
        <v>67725.25</v>
      </c>
      <c r="AB186" s="16">
        <f t="shared" si="21"/>
        <v>83927.915787499995</v>
      </c>
    </row>
    <row r="187" spans="1:28" ht="15" customHeight="1" x14ac:dyDescent="0.25">
      <c r="A187" s="12" t="s">
        <v>83</v>
      </c>
      <c r="B187" s="13" t="s">
        <v>220</v>
      </c>
      <c r="C187" s="14">
        <v>125529.87</v>
      </c>
      <c r="D187" s="15"/>
      <c r="E187" s="16">
        <v>115487.4804</v>
      </c>
      <c r="F187" s="17">
        <v>10042.3896</v>
      </c>
      <c r="G187" s="15"/>
      <c r="H187" s="17">
        <v>0</v>
      </c>
      <c r="I187" s="17">
        <f t="shared" si="16"/>
        <v>728.07324599999993</v>
      </c>
      <c r="J187" s="17">
        <f t="shared" si="17"/>
        <v>866.15610299999992</v>
      </c>
      <c r="K187" s="17">
        <v>0</v>
      </c>
      <c r="L187" s="17">
        <f t="shared" si="18"/>
        <v>1820.1831149999998</v>
      </c>
      <c r="M187" s="17">
        <v>0</v>
      </c>
      <c r="N187" s="17">
        <v>14192.64</v>
      </c>
      <c r="O187" s="17">
        <v>0</v>
      </c>
      <c r="P187" s="17">
        <v>103.56</v>
      </c>
      <c r="Q187" s="17">
        <f t="shared" si="19"/>
        <v>119.2533765</v>
      </c>
      <c r="R187" s="17">
        <v>2350</v>
      </c>
      <c r="S187" s="15"/>
      <c r="T187" s="17">
        <v>15</v>
      </c>
      <c r="U187" s="17">
        <v>0</v>
      </c>
      <c r="V187" s="17">
        <v>2</v>
      </c>
      <c r="W187" s="15"/>
      <c r="X187" s="17"/>
      <c r="Y187" s="17"/>
      <c r="Z187" s="14"/>
      <c r="AA187" s="14">
        <f t="shared" si="20"/>
        <v>125529.87</v>
      </c>
      <c r="AB187" s="16">
        <f t="shared" si="21"/>
        <v>145709.73584050001</v>
      </c>
    </row>
    <row r="188" spans="1:28" ht="15" customHeight="1" x14ac:dyDescent="0.25">
      <c r="A188" s="12" t="s">
        <v>83</v>
      </c>
      <c r="B188" s="13" t="s">
        <v>221</v>
      </c>
      <c r="C188" s="14">
        <v>82321.53</v>
      </c>
      <c r="D188" s="15"/>
      <c r="E188" s="16">
        <v>75735.8076</v>
      </c>
      <c r="F188" s="17">
        <v>6585.7223999999997</v>
      </c>
      <c r="G188" s="15"/>
      <c r="H188" s="17">
        <v>0</v>
      </c>
      <c r="I188" s="17">
        <f t="shared" si="16"/>
        <v>477.46487399999995</v>
      </c>
      <c r="J188" s="17">
        <f t="shared" si="17"/>
        <v>568.01855699999999</v>
      </c>
      <c r="K188" s="17">
        <v>0</v>
      </c>
      <c r="L188" s="17">
        <f t="shared" si="18"/>
        <v>1193.6621849999999</v>
      </c>
      <c r="M188" s="17">
        <v>0</v>
      </c>
      <c r="N188" s="17">
        <v>7353</v>
      </c>
      <c r="O188" s="17">
        <v>0</v>
      </c>
      <c r="P188" s="17">
        <v>103.56</v>
      </c>
      <c r="Q188" s="17">
        <f t="shared" si="19"/>
        <v>78.205453500000004</v>
      </c>
      <c r="R188" s="17">
        <v>0</v>
      </c>
      <c r="S188" s="15"/>
      <c r="T188" s="17">
        <v>15</v>
      </c>
      <c r="U188" s="17">
        <v>0</v>
      </c>
      <c r="V188" s="17">
        <v>2</v>
      </c>
      <c r="W188" s="15"/>
      <c r="X188" s="17"/>
      <c r="Y188" s="17"/>
      <c r="Z188" s="14"/>
      <c r="AA188" s="14">
        <f t="shared" si="20"/>
        <v>82321.53</v>
      </c>
      <c r="AB188" s="16">
        <f t="shared" si="21"/>
        <v>92095.441069499997</v>
      </c>
    </row>
    <row r="189" spans="1:28" ht="15" customHeight="1" x14ac:dyDescent="0.25">
      <c r="A189" s="12" t="s">
        <v>83</v>
      </c>
      <c r="B189" s="13" t="s">
        <v>222</v>
      </c>
      <c r="C189" s="14">
        <v>87631.58</v>
      </c>
      <c r="D189" s="15"/>
      <c r="E189" s="16">
        <v>80621.053599999999</v>
      </c>
      <c r="F189" s="17">
        <v>7010.5263999999997</v>
      </c>
      <c r="G189" s="15"/>
      <c r="H189" s="17">
        <v>0</v>
      </c>
      <c r="I189" s="17">
        <f t="shared" si="16"/>
        <v>508.26316399999996</v>
      </c>
      <c r="J189" s="17">
        <f t="shared" si="17"/>
        <v>604.65790200000004</v>
      </c>
      <c r="K189" s="17">
        <v>0</v>
      </c>
      <c r="L189" s="17">
        <f t="shared" si="18"/>
        <v>1270.6579099999999</v>
      </c>
      <c r="M189" s="17">
        <v>0</v>
      </c>
      <c r="N189" s="17">
        <v>13622.4</v>
      </c>
      <c r="O189" s="17">
        <v>0</v>
      </c>
      <c r="P189" s="17">
        <v>103.56</v>
      </c>
      <c r="Q189" s="17">
        <f t="shared" si="19"/>
        <v>83.250000999999997</v>
      </c>
      <c r="R189" s="17">
        <v>0</v>
      </c>
      <c r="S189" s="15"/>
      <c r="T189" s="17">
        <v>15</v>
      </c>
      <c r="U189" s="17">
        <v>0</v>
      </c>
      <c r="V189" s="17">
        <v>2</v>
      </c>
      <c r="W189" s="15"/>
      <c r="X189" s="17"/>
      <c r="Y189" s="17"/>
      <c r="Z189" s="14"/>
      <c r="AA189" s="14">
        <f t="shared" si="20"/>
        <v>87631.58</v>
      </c>
      <c r="AB189" s="16">
        <f t="shared" si="21"/>
        <v>103824.36897699999</v>
      </c>
    </row>
    <row r="190" spans="1:28" ht="15" customHeight="1" x14ac:dyDescent="0.25">
      <c r="A190" s="12" t="s">
        <v>83</v>
      </c>
      <c r="B190" s="13" t="s">
        <v>223</v>
      </c>
      <c r="C190" s="14">
        <v>116673.68</v>
      </c>
      <c r="D190" s="15"/>
      <c r="E190" s="16">
        <v>107339.7856</v>
      </c>
      <c r="F190" s="17">
        <v>9333.8943999999992</v>
      </c>
      <c r="G190" s="15"/>
      <c r="H190" s="17">
        <v>0</v>
      </c>
      <c r="I190" s="17">
        <f t="shared" si="16"/>
        <v>676.70734399999992</v>
      </c>
      <c r="J190" s="17">
        <f t="shared" si="17"/>
        <v>805.04839199999992</v>
      </c>
      <c r="K190" s="17">
        <v>0</v>
      </c>
      <c r="L190" s="17">
        <f t="shared" si="18"/>
        <v>1691.7683599999998</v>
      </c>
      <c r="M190" s="17">
        <v>0</v>
      </c>
      <c r="N190" s="17">
        <v>5665.8</v>
      </c>
      <c r="O190" s="17">
        <v>0</v>
      </c>
      <c r="P190" s="17">
        <v>103.56</v>
      </c>
      <c r="Q190" s="17">
        <f t="shared" si="19"/>
        <v>110.83999600000001</v>
      </c>
      <c r="R190" s="17">
        <v>2350</v>
      </c>
      <c r="S190" s="15"/>
      <c r="T190" s="17">
        <v>15</v>
      </c>
      <c r="U190" s="17">
        <v>0</v>
      </c>
      <c r="V190" s="17">
        <v>2</v>
      </c>
      <c r="W190" s="15"/>
      <c r="X190" s="17"/>
      <c r="Y190" s="17"/>
      <c r="Z190" s="14"/>
      <c r="AA190" s="14">
        <f t="shared" si="20"/>
        <v>116673.68000000001</v>
      </c>
      <c r="AB190" s="16">
        <f t="shared" si="21"/>
        <v>128077.404092</v>
      </c>
    </row>
    <row r="191" spans="1:28" ht="15" customHeight="1" x14ac:dyDescent="0.25">
      <c r="A191" s="12" t="s">
        <v>83</v>
      </c>
      <c r="B191" s="13" t="s">
        <v>224</v>
      </c>
      <c r="C191" s="14">
        <v>143031.87</v>
      </c>
      <c r="D191" s="15"/>
      <c r="E191" s="16">
        <v>131589.3204</v>
      </c>
      <c r="F191" s="17">
        <v>11442.5496</v>
      </c>
      <c r="G191" s="15"/>
      <c r="H191" s="17">
        <v>0</v>
      </c>
      <c r="I191" s="17">
        <f t="shared" si="16"/>
        <v>829.58484599999997</v>
      </c>
      <c r="J191" s="17">
        <f t="shared" si="17"/>
        <v>986.91990299999998</v>
      </c>
      <c r="K191" s="17">
        <v>0</v>
      </c>
      <c r="L191" s="17">
        <f t="shared" si="18"/>
        <v>2073.9621149999998</v>
      </c>
      <c r="M191" s="17">
        <v>0</v>
      </c>
      <c r="N191" s="17">
        <v>8152.32</v>
      </c>
      <c r="O191" s="17">
        <v>0</v>
      </c>
      <c r="P191" s="17">
        <v>103.56</v>
      </c>
      <c r="Q191" s="17">
        <f t="shared" si="19"/>
        <v>135.88027650000001</v>
      </c>
      <c r="R191" s="17">
        <v>2350</v>
      </c>
      <c r="S191" s="15"/>
      <c r="T191" s="17">
        <v>15</v>
      </c>
      <c r="U191" s="17">
        <v>0</v>
      </c>
      <c r="V191" s="17">
        <v>2</v>
      </c>
      <c r="W191" s="15"/>
      <c r="X191" s="17"/>
      <c r="Y191" s="17"/>
      <c r="Z191" s="14" t="s">
        <v>49</v>
      </c>
      <c r="AA191" s="14">
        <f t="shared" si="20"/>
        <v>143031.87</v>
      </c>
      <c r="AB191" s="16">
        <f t="shared" si="21"/>
        <v>157664.0971405</v>
      </c>
    </row>
    <row r="192" spans="1:28" ht="15" customHeight="1" x14ac:dyDescent="0.25">
      <c r="A192" s="12" t="s">
        <v>83</v>
      </c>
      <c r="B192" s="13" t="s">
        <v>225</v>
      </c>
      <c r="C192" s="14">
        <v>125529.87</v>
      </c>
      <c r="D192" s="15"/>
      <c r="E192" s="16">
        <v>115487.4804</v>
      </c>
      <c r="F192" s="17">
        <v>10042.3896</v>
      </c>
      <c r="G192" s="15"/>
      <c r="H192" s="17">
        <v>0</v>
      </c>
      <c r="I192" s="17">
        <f t="shared" si="16"/>
        <v>728.07324599999993</v>
      </c>
      <c r="J192" s="17">
        <f t="shared" si="17"/>
        <v>866.15610299999992</v>
      </c>
      <c r="K192" s="17">
        <v>0</v>
      </c>
      <c r="L192" s="17">
        <f t="shared" si="18"/>
        <v>1820.1831149999998</v>
      </c>
      <c r="M192" s="17">
        <v>0</v>
      </c>
      <c r="N192" s="17">
        <v>14192.64</v>
      </c>
      <c r="O192" s="17">
        <v>0</v>
      </c>
      <c r="P192" s="17">
        <v>103.56</v>
      </c>
      <c r="Q192" s="17">
        <f t="shared" si="19"/>
        <v>119.2533765</v>
      </c>
      <c r="R192" s="17">
        <v>2350</v>
      </c>
      <c r="S192" s="15"/>
      <c r="T192" s="17">
        <v>15</v>
      </c>
      <c r="U192" s="17">
        <v>0</v>
      </c>
      <c r="V192" s="17">
        <v>2</v>
      </c>
      <c r="W192" s="15"/>
      <c r="X192" s="17"/>
      <c r="Y192" s="17"/>
      <c r="Z192" s="14"/>
      <c r="AA192" s="14">
        <f t="shared" si="20"/>
        <v>125529.87</v>
      </c>
      <c r="AB192" s="16">
        <f t="shared" si="21"/>
        <v>145709.73584050001</v>
      </c>
    </row>
    <row r="193" spans="1:28" ht="15" customHeight="1" x14ac:dyDescent="0.25">
      <c r="A193" s="12" t="s">
        <v>83</v>
      </c>
      <c r="B193" s="13" t="s">
        <v>226</v>
      </c>
      <c r="C193" s="14">
        <v>66565.64</v>
      </c>
      <c r="D193" s="15"/>
      <c r="E193" s="16">
        <v>61240.388800000001</v>
      </c>
      <c r="F193" s="17">
        <v>5325.2511999999997</v>
      </c>
      <c r="G193" s="15"/>
      <c r="H193" s="17">
        <v>0</v>
      </c>
      <c r="I193" s="17">
        <f t="shared" si="16"/>
        <v>386.08071199999995</v>
      </c>
      <c r="J193" s="17">
        <f t="shared" si="17"/>
        <v>459.30291599999998</v>
      </c>
      <c r="K193" s="17">
        <v>0</v>
      </c>
      <c r="L193" s="17">
        <f t="shared" si="18"/>
        <v>965.20177999999987</v>
      </c>
      <c r="M193" s="17">
        <v>0</v>
      </c>
      <c r="N193" s="17">
        <v>0</v>
      </c>
      <c r="O193" s="17">
        <v>0</v>
      </c>
      <c r="P193" s="17">
        <v>103.56</v>
      </c>
      <c r="Q193" s="17">
        <f t="shared" si="19"/>
        <v>63.237358</v>
      </c>
      <c r="R193" s="17">
        <v>1010</v>
      </c>
      <c r="S193" s="15"/>
      <c r="T193" s="17">
        <v>15</v>
      </c>
      <c r="U193" s="17">
        <v>0</v>
      </c>
      <c r="V193" s="17">
        <v>2</v>
      </c>
      <c r="W193" s="15"/>
      <c r="X193" s="17"/>
      <c r="Y193" s="17"/>
      <c r="Z193" s="14"/>
      <c r="AA193" s="14">
        <f t="shared" si="20"/>
        <v>66565.64</v>
      </c>
      <c r="AB193" s="16">
        <f t="shared" si="21"/>
        <v>69553.022765999995</v>
      </c>
    </row>
    <row r="194" spans="1:28" ht="15" customHeight="1" x14ac:dyDescent="0.25">
      <c r="A194" s="12" t="s">
        <v>83</v>
      </c>
      <c r="B194" s="13" t="s">
        <v>227</v>
      </c>
      <c r="C194" s="14">
        <v>105391.73</v>
      </c>
      <c r="D194" s="15"/>
      <c r="E194" s="16">
        <v>96960.391600000003</v>
      </c>
      <c r="F194" s="17">
        <v>8431.3384000000005</v>
      </c>
      <c r="G194" s="15"/>
      <c r="H194" s="17">
        <v>0</v>
      </c>
      <c r="I194" s="17">
        <f t="shared" si="16"/>
        <v>611.27203399999996</v>
      </c>
      <c r="J194" s="17">
        <f t="shared" si="17"/>
        <v>727.20293699999991</v>
      </c>
      <c r="K194" s="17">
        <v>0</v>
      </c>
      <c r="L194" s="17">
        <f t="shared" si="18"/>
        <v>1528.1800849999997</v>
      </c>
      <c r="M194" s="17">
        <v>0</v>
      </c>
      <c r="N194" s="17">
        <v>13622.4</v>
      </c>
      <c r="O194" s="17">
        <v>0</v>
      </c>
      <c r="P194" s="17">
        <v>103.56</v>
      </c>
      <c r="Q194" s="17">
        <f t="shared" si="19"/>
        <v>100.12214350000001</v>
      </c>
      <c r="R194" s="17">
        <v>0</v>
      </c>
      <c r="S194" s="15"/>
      <c r="T194" s="17">
        <v>15</v>
      </c>
      <c r="U194" s="17">
        <v>0</v>
      </c>
      <c r="V194" s="17">
        <v>2</v>
      </c>
      <c r="W194" s="15"/>
      <c r="X194" s="17"/>
      <c r="Y194" s="17"/>
      <c r="Z194" s="14"/>
      <c r="AA194" s="14">
        <f t="shared" si="20"/>
        <v>105391.73000000001</v>
      </c>
      <c r="AB194" s="16">
        <f t="shared" si="21"/>
        <v>122084.4671995</v>
      </c>
    </row>
    <row r="195" spans="1:28" ht="15" customHeight="1" x14ac:dyDescent="0.25">
      <c r="A195" s="12" t="s">
        <v>83</v>
      </c>
      <c r="B195" s="13" t="s">
        <v>228</v>
      </c>
      <c r="C195" s="14">
        <v>58880.25</v>
      </c>
      <c r="D195" s="15"/>
      <c r="E195" s="16">
        <v>54169.83</v>
      </c>
      <c r="F195" s="17">
        <v>4710.42</v>
      </c>
      <c r="G195" s="15"/>
      <c r="H195" s="17">
        <v>0</v>
      </c>
      <c r="I195" s="17">
        <f t="shared" ref="I195:I258" si="22">C195*(0.58/100)</f>
        <v>341.50545</v>
      </c>
      <c r="J195" s="17">
        <f t="shared" ref="J195:J258" si="23">C195*(0.69/100)</f>
        <v>406.27372500000001</v>
      </c>
      <c r="K195" s="17">
        <v>0</v>
      </c>
      <c r="L195" s="17">
        <f t="shared" ref="L195:L258" si="24">C195*(1.45/100)</f>
        <v>853.76362499999993</v>
      </c>
      <c r="M195" s="17">
        <v>0</v>
      </c>
      <c r="N195" s="17">
        <v>8515.56</v>
      </c>
      <c r="O195" s="17">
        <v>0</v>
      </c>
      <c r="P195" s="17">
        <v>103.56</v>
      </c>
      <c r="Q195" s="17">
        <f t="shared" ref="Q195:Q258" si="25">(E195+F195)*0.00095</f>
        <v>55.936237499999997</v>
      </c>
      <c r="R195" s="17">
        <v>0</v>
      </c>
      <c r="S195" s="15"/>
      <c r="T195" s="17">
        <v>15</v>
      </c>
      <c r="U195" s="17">
        <v>0</v>
      </c>
      <c r="V195" s="17">
        <v>2</v>
      </c>
      <c r="W195" s="15"/>
      <c r="X195" s="17"/>
      <c r="Y195" s="17"/>
      <c r="Z195" s="14"/>
      <c r="AA195" s="14">
        <f t="shared" si="20"/>
        <v>58880.25</v>
      </c>
      <c r="AB195" s="16">
        <f t="shared" si="21"/>
        <v>69156.849037499996</v>
      </c>
    </row>
    <row r="196" spans="1:28" ht="15" customHeight="1" x14ac:dyDescent="0.25">
      <c r="A196" s="12" t="s">
        <v>83</v>
      </c>
      <c r="B196" s="13" t="s">
        <v>229</v>
      </c>
      <c r="C196" s="14">
        <v>125529.87</v>
      </c>
      <c r="D196" s="15"/>
      <c r="E196" s="16">
        <v>115487.4804</v>
      </c>
      <c r="F196" s="17">
        <v>10042.3896</v>
      </c>
      <c r="G196" s="15"/>
      <c r="H196" s="17">
        <v>0</v>
      </c>
      <c r="I196" s="17">
        <f t="shared" si="22"/>
        <v>728.07324599999993</v>
      </c>
      <c r="J196" s="17">
        <f t="shared" si="23"/>
        <v>866.15610299999992</v>
      </c>
      <c r="K196" s="17">
        <v>0</v>
      </c>
      <c r="L196" s="17">
        <f t="shared" si="24"/>
        <v>1820.1831149999998</v>
      </c>
      <c r="M196" s="17">
        <v>0</v>
      </c>
      <c r="N196" s="17">
        <v>7353</v>
      </c>
      <c r="O196" s="17">
        <v>564</v>
      </c>
      <c r="P196" s="17">
        <v>103.56</v>
      </c>
      <c r="Q196" s="17">
        <f t="shared" si="25"/>
        <v>119.2533765</v>
      </c>
      <c r="R196" s="17">
        <v>2350</v>
      </c>
      <c r="S196" s="15"/>
      <c r="T196" s="17">
        <v>15</v>
      </c>
      <c r="U196" s="17">
        <v>0</v>
      </c>
      <c r="V196" s="17">
        <v>2</v>
      </c>
      <c r="W196" s="15"/>
      <c r="X196" s="17"/>
      <c r="Y196" s="17"/>
      <c r="Z196" s="14"/>
      <c r="AA196" s="14">
        <f t="shared" ref="AA196:AA259" si="26">SUM(E196+F196)</f>
        <v>125529.87</v>
      </c>
      <c r="AB196" s="16">
        <f t="shared" si="21"/>
        <v>139434.0958405</v>
      </c>
    </row>
    <row r="197" spans="1:28" ht="15" customHeight="1" x14ac:dyDescent="0.25">
      <c r="A197" s="12" t="s">
        <v>83</v>
      </c>
      <c r="B197" s="13" t="s">
        <v>230</v>
      </c>
      <c r="C197" s="14">
        <v>73514.149999999994</v>
      </c>
      <c r="D197" s="15"/>
      <c r="E197" s="16">
        <v>67633.017999999996</v>
      </c>
      <c r="F197" s="17">
        <v>5881.1319999999996</v>
      </c>
      <c r="G197" s="15"/>
      <c r="H197" s="17">
        <v>0</v>
      </c>
      <c r="I197" s="17">
        <f t="shared" si="22"/>
        <v>426.38206999999994</v>
      </c>
      <c r="J197" s="17">
        <f t="shared" si="23"/>
        <v>507.24763499999995</v>
      </c>
      <c r="K197" s="17">
        <v>0</v>
      </c>
      <c r="L197" s="17">
        <f t="shared" si="24"/>
        <v>1065.9551749999998</v>
      </c>
      <c r="M197" s="17">
        <v>0</v>
      </c>
      <c r="N197" s="17">
        <v>14192.64</v>
      </c>
      <c r="O197" s="17">
        <v>0</v>
      </c>
      <c r="P197" s="17">
        <v>103.56</v>
      </c>
      <c r="Q197" s="17">
        <f t="shared" si="25"/>
        <v>69.838442499999999</v>
      </c>
      <c r="R197" s="17">
        <v>0</v>
      </c>
      <c r="S197" s="15"/>
      <c r="T197" s="17">
        <v>15</v>
      </c>
      <c r="U197" s="17">
        <v>0</v>
      </c>
      <c r="V197" s="17">
        <v>2</v>
      </c>
      <c r="W197" s="15"/>
      <c r="X197" s="17"/>
      <c r="Y197" s="17"/>
      <c r="Z197" s="14"/>
      <c r="AA197" s="14">
        <f t="shared" si="26"/>
        <v>73514.149999999994</v>
      </c>
      <c r="AB197" s="16">
        <f t="shared" si="21"/>
        <v>89879.773322499997</v>
      </c>
    </row>
    <row r="198" spans="1:28" ht="15" customHeight="1" x14ac:dyDescent="0.25">
      <c r="A198" s="12" t="s">
        <v>83</v>
      </c>
      <c r="B198" s="13" t="s">
        <v>231</v>
      </c>
      <c r="C198" s="14">
        <v>47803.26</v>
      </c>
      <c r="D198" s="15"/>
      <c r="E198" s="16">
        <v>43978.999199999998</v>
      </c>
      <c r="F198" s="17">
        <v>3824.2608</v>
      </c>
      <c r="G198" s="15"/>
      <c r="H198" s="17">
        <v>0</v>
      </c>
      <c r="I198" s="17">
        <f t="shared" si="22"/>
        <v>277.25890800000002</v>
      </c>
      <c r="J198" s="17">
        <f t="shared" si="23"/>
        <v>329.84249399999999</v>
      </c>
      <c r="K198" s="17">
        <v>0</v>
      </c>
      <c r="L198" s="17">
        <f t="shared" si="24"/>
        <v>693.14726999999993</v>
      </c>
      <c r="M198" s="17">
        <v>0</v>
      </c>
      <c r="N198" s="17">
        <v>0</v>
      </c>
      <c r="O198" s="17">
        <v>0</v>
      </c>
      <c r="P198" s="17">
        <v>103.56</v>
      </c>
      <c r="Q198" s="17">
        <f t="shared" si="25"/>
        <v>45.413096999999993</v>
      </c>
      <c r="R198" s="17">
        <v>0</v>
      </c>
      <c r="S198" s="15"/>
      <c r="T198" s="17">
        <v>15</v>
      </c>
      <c r="U198" s="17">
        <v>0</v>
      </c>
      <c r="V198" s="17">
        <v>2</v>
      </c>
      <c r="W198" s="15"/>
      <c r="X198" s="17"/>
      <c r="Y198" s="17"/>
      <c r="Z198" s="14"/>
      <c r="AA198" s="14">
        <f t="shared" si="26"/>
        <v>47803.259999999995</v>
      </c>
      <c r="AB198" s="16">
        <f t="shared" si="21"/>
        <v>49252.481768999991</v>
      </c>
    </row>
    <row r="199" spans="1:28" ht="15" customHeight="1" x14ac:dyDescent="0.25">
      <c r="A199" s="12" t="s">
        <v>83</v>
      </c>
      <c r="B199" s="13" t="s">
        <v>232</v>
      </c>
      <c r="C199" s="14">
        <v>137203.82</v>
      </c>
      <c r="D199" s="15"/>
      <c r="E199" s="16">
        <v>126227.5144</v>
      </c>
      <c r="F199" s="17">
        <v>10976.3056</v>
      </c>
      <c r="G199" s="15"/>
      <c r="H199" s="17">
        <v>0</v>
      </c>
      <c r="I199" s="17">
        <f t="shared" si="22"/>
        <v>795.78215599999999</v>
      </c>
      <c r="J199" s="17">
        <f t="shared" si="23"/>
        <v>946.70635800000002</v>
      </c>
      <c r="K199" s="17">
        <v>0</v>
      </c>
      <c r="L199" s="17">
        <f t="shared" si="24"/>
        <v>1989.4553899999999</v>
      </c>
      <c r="M199" s="17">
        <v>0</v>
      </c>
      <c r="N199" s="17">
        <v>13622.4</v>
      </c>
      <c r="O199" s="17">
        <v>0</v>
      </c>
      <c r="P199" s="17">
        <v>103.56</v>
      </c>
      <c r="Q199" s="17">
        <f t="shared" si="25"/>
        <v>130.34362899999999</v>
      </c>
      <c r="R199" s="17">
        <v>2350</v>
      </c>
      <c r="S199" s="15"/>
      <c r="T199" s="17">
        <v>15</v>
      </c>
      <c r="U199" s="17">
        <v>0</v>
      </c>
      <c r="V199" s="17">
        <v>2</v>
      </c>
      <c r="W199" s="15"/>
      <c r="X199" s="17"/>
      <c r="Y199" s="17"/>
      <c r="Z199" s="14" t="s">
        <v>49</v>
      </c>
      <c r="AA199" s="14">
        <f t="shared" si="26"/>
        <v>137203.82</v>
      </c>
      <c r="AB199" s="16">
        <f t="shared" ref="AB199:AB262" si="27">(((((((((((((E199+F199)+H199)+I199)+J199)+K199)+L199)+M199)+N199)+O199)+P199)+Q199)+R199)+X199)+Y199</f>
        <v>157142.06753299999</v>
      </c>
    </row>
    <row r="200" spans="1:28" ht="15" customHeight="1" x14ac:dyDescent="0.25">
      <c r="A200" s="12" t="s">
        <v>83</v>
      </c>
      <c r="B200" s="13" t="s">
        <v>233</v>
      </c>
      <c r="C200" s="14">
        <v>106941.13</v>
      </c>
      <c r="D200" s="15"/>
      <c r="E200" s="16">
        <v>98385.839600000007</v>
      </c>
      <c r="F200" s="17">
        <v>8555.2903999999999</v>
      </c>
      <c r="G200" s="15"/>
      <c r="H200" s="17">
        <v>0</v>
      </c>
      <c r="I200" s="17">
        <f t="shared" si="22"/>
        <v>620.258554</v>
      </c>
      <c r="J200" s="17">
        <f t="shared" si="23"/>
        <v>737.89379700000006</v>
      </c>
      <c r="K200" s="17">
        <v>0</v>
      </c>
      <c r="L200" s="17">
        <f t="shared" si="24"/>
        <v>1550.646385</v>
      </c>
      <c r="M200" s="17">
        <v>0</v>
      </c>
      <c r="N200" s="17">
        <v>5665.8</v>
      </c>
      <c r="O200" s="17">
        <v>0</v>
      </c>
      <c r="P200" s="17">
        <v>103.56</v>
      </c>
      <c r="Q200" s="17">
        <f t="shared" si="25"/>
        <v>101.59407350000001</v>
      </c>
      <c r="R200" s="17">
        <v>0</v>
      </c>
      <c r="S200" s="15"/>
      <c r="T200" s="17">
        <v>15</v>
      </c>
      <c r="U200" s="17">
        <v>0</v>
      </c>
      <c r="V200" s="17">
        <v>2</v>
      </c>
      <c r="W200" s="15"/>
      <c r="X200" s="17"/>
      <c r="Y200" s="17"/>
      <c r="Z200" s="14"/>
      <c r="AA200" s="14">
        <f t="shared" si="26"/>
        <v>106941.13</v>
      </c>
      <c r="AB200" s="16">
        <f t="shared" si="27"/>
        <v>115720.88280950001</v>
      </c>
    </row>
    <row r="201" spans="1:28" ht="15" customHeight="1" x14ac:dyDescent="0.25">
      <c r="A201" s="12" t="s">
        <v>83</v>
      </c>
      <c r="B201" s="13" t="s">
        <v>234</v>
      </c>
      <c r="C201" s="14">
        <v>131443.82</v>
      </c>
      <c r="D201" s="15"/>
      <c r="E201" s="16">
        <v>120928.3144</v>
      </c>
      <c r="F201" s="17">
        <v>10515.5056</v>
      </c>
      <c r="G201" s="15"/>
      <c r="H201" s="17">
        <v>0</v>
      </c>
      <c r="I201" s="17">
        <f t="shared" si="22"/>
        <v>762.37415599999997</v>
      </c>
      <c r="J201" s="17">
        <f t="shared" si="23"/>
        <v>906.96235799999999</v>
      </c>
      <c r="K201" s="17">
        <v>0</v>
      </c>
      <c r="L201" s="17">
        <f t="shared" si="24"/>
        <v>1905.9353899999999</v>
      </c>
      <c r="M201" s="17">
        <v>0</v>
      </c>
      <c r="N201" s="17">
        <v>14192.64</v>
      </c>
      <c r="O201" s="17">
        <v>0</v>
      </c>
      <c r="P201" s="17">
        <v>103.56</v>
      </c>
      <c r="Q201" s="17">
        <f t="shared" si="25"/>
        <v>124.87162900000001</v>
      </c>
      <c r="R201" s="17">
        <v>2350</v>
      </c>
      <c r="S201" s="15"/>
      <c r="T201" s="17">
        <v>15</v>
      </c>
      <c r="U201" s="17">
        <v>0</v>
      </c>
      <c r="V201" s="17">
        <v>2</v>
      </c>
      <c r="W201" s="15"/>
      <c r="X201" s="17"/>
      <c r="Y201" s="17"/>
      <c r="Z201" s="14" t="s">
        <v>49</v>
      </c>
      <c r="AA201" s="14">
        <f t="shared" si="26"/>
        <v>131443.82</v>
      </c>
      <c r="AB201" s="16">
        <f t="shared" si="27"/>
        <v>151790.16353299998</v>
      </c>
    </row>
    <row r="202" spans="1:28" ht="15" customHeight="1" x14ac:dyDescent="0.25">
      <c r="A202" s="12" t="s">
        <v>83</v>
      </c>
      <c r="B202" s="13" t="s">
        <v>235</v>
      </c>
      <c r="C202" s="14">
        <v>113827.02</v>
      </c>
      <c r="D202" s="15"/>
      <c r="E202" s="16">
        <v>104720.8584</v>
      </c>
      <c r="F202" s="17">
        <v>9106.1615999999995</v>
      </c>
      <c r="G202" s="15"/>
      <c r="H202" s="17">
        <v>0</v>
      </c>
      <c r="I202" s="17">
        <f t="shared" si="22"/>
        <v>660.19671599999992</v>
      </c>
      <c r="J202" s="17">
        <f t="shared" si="23"/>
        <v>785.40643799999998</v>
      </c>
      <c r="K202" s="17">
        <v>0</v>
      </c>
      <c r="L202" s="17">
        <f t="shared" si="24"/>
        <v>1650.49179</v>
      </c>
      <c r="M202" s="17">
        <v>0</v>
      </c>
      <c r="N202" s="17">
        <v>13622.4</v>
      </c>
      <c r="O202" s="17">
        <v>0</v>
      </c>
      <c r="P202" s="17">
        <v>103.56</v>
      </c>
      <c r="Q202" s="17">
        <f t="shared" si="25"/>
        <v>108.13566899999999</v>
      </c>
      <c r="R202" s="17">
        <v>2350</v>
      </c>
      <c r="S202" s="15"/>
      <c r="T202" s="17">
        <v>15</v>
      </c>
      <c r="U202" s="17">
        <v>0</v>
      </c>
      <c r="V202" s="17">
        <v>2</v>
      </c>
      <c r="W202" s="15"/>
      <c r="X202" s="17"/>
      <c r="Y202" s="17"/>
      <c r="Z202" s="14"/>
      <c r="AA202" s="14">
        <f t="shared" si="26"/>
        <v>113827.01999999999</v>
      </c>
      <c r="AB202" s="16">
        <f t="shared" si="27"/>
        <v>133107.21061299997</v>
      </c>
    </row>
    <row r="203" spans="1:28" ht="15" customHeight="1" x14ac:dyDescent="0.25">
      <c r="A203" s="12" t="s">
        <v>83</v>
      </c>
      <c r="B203" s="13" t="s">
        <v>236</v>
      </c>
      <c r="C203" s="14">
        <v>115057.97</v>
      </c>
      <c r="D203" s="15"/>
      <c r="E203" s="16">
        <v>105853.3324</v>
      </c>
      <c r="F203" s="17">
        <v>9204.6376</v>
      </c>
      <c r="G203" s="15"/>
      <c r="H203" s="17">
        <v>0</v>
      </c>
      <c r="I203" s="17">
        <f t="shared" si="22"/>
        <v>667.33622600000001</v>
      </c>
      <c r="J203" s="17">
        <f t="shared" si="23"/>
        <v>793.89999299999999</v>
      </c>
      <c r="K203" s="17">
        <v>0</v>
      </c>
      <c r="L203" s="17">
        <f t="shared" si="24"/>
        <v>1668.340565</v>
      </c>
      <c r="M203" s="17">
        <v>0</v>
      </c>
      <c r="N203" s="17">
        <v>7353</v>
      </c>
      <c r="O203" s="17">
        <v>0</v>
      </c>
      <c r="P203" s="17">
        <v>103.56</v>
      </c>
      <c r="Q203" s="17">
        <f t="shared" si="25"/>
        <v>109.3050715</v>
      </c>
      <c r="R203" s="17">
        <v>0</v>
      </c>
      <c r="S203" s="15"/>
      <c r="T203" s="17">
        <v>15</v>
      </c>
      <c r="U203" s="17">
        <v>0</v>
      </c>
      <c r="V203" s="17">
        <v>2</v>
      </c>
      <c r="W203" s="15"/>
      <c r="X203" s="17"/>
      <c r="Y203" s="17"/>
      <c r="Z203" s="14" t="s">
        <v>49</v>
      </c>
      <c r="AA203" s="14">
        <f t="shared" si="26"/>
        <v>115057.97</v>
      </c>
      <c r="AB203" s="16">
        <f t="shared" si="27"/>
        <v>125753.4118555</v>
      </c>
    </row>
    <row r="204" spans="1:28" ht="15" customHeight="1" x14ac:dyDescent="0.25">
      <c r="A204" s="12" t="s">
        <v>83</v>
      </c>
      <c r="B204" s="13" t="s">
        <v>237</v>
      </c>
      <c r="C204" s="14">
        <v>115612.28</v>
      </c>
      <c r="D204" s="15"/>
      <c r="E204" s="16">
        <v>106363.29760000001</v>
      </c>
      <c r="F204" s="17">
        <v>9248.9824000000008</v>
      </c>
      <c r="G204" s="15"/>
      <c r="H204" s="17">
        <v>0</v>
      </c>
      <c r="I204" s="17">
        <f t="shared" si="22"/>
        <v>670.55122399999993</v>
      </c>
      <c r="J204" s="17">
        <f t="shared" si="23"/>
        <v>797.72473200000002</v>
      </c>
      <c r="K204" s="17">
        <v>0</v>
      </c>
      <c r="L204" s="17">
        <f t="shared" si="24"/>
        <v>1676.3780599999998</v>
      </c>
      <c r="M204" s="17">
        <v>0</v>
      </c>
      <c r="N204" s="17">
        <v>13622.4</v>
      </c>
      <c r="O204" s="17">
        <v>0</v>
      </c>
      <c r="P204" s="17">
        <v>103.56</v>
      </c>
      <c r="Q204" s="17">
        <f t="shared" si="25"/>
        <v>109.831666</v>
      </c>
      <c r="R204" s="17">
        <v>2350</v>
      </c>
      <c r="S204" s="15"/>
      <c r="T204" s="17">
        <v>15</v>
      </c>
      <c r="U204" s="17">
        <v>0</v>
      </c>
      <c r="V204" s="17">
        <v>2</v>
      </c>
      <c r="W204" s="15"/>
      <c r="X204" s="17"/>
      <c r="Y204" s="17"/>
      <c r="Z204" s="14"/>
      <c r="AA204" s="14">
        <f t="shared" si="26"/>
        <v>115612.28</v>
      </c>
      <c r="AB204" s="16">
        <f t="shared" si="27"/>
        <v>134942.72568200002</v>
      </c>
    </row>
    <row r="205" spans="1:28" ht="15" customHeight="1" x14ac:dyDescent="0.25">
      <c r="A205" s="12" t="s">
        <v>83</v>
      </c>
      <c r="B205" s="13" t="s">
        <v>238</v>
      </c>
      <c r="C205" s="14">
        <v>115612.28</v>
      </c>
      <c r="D205" s="15"/>
      <c r="E205" s="16">
        <v>106363.29760000001</v>
      </c>
      <c r="F205" s="17">
        <v>9248.9824000000008</v>
      </c>
      <c r="G205" s="15"/>
      <c r="H205" s="17">
        <v>0</v>
      </c>
      <c r="I205" s="17">
        <f t="shared" si="22"/>
        <v>670.55122399999993</v>
      </c>
      <c r="J205" s="17">
        <f t="shared" si="23"/>
        <v>797.72473200000002</v>
      </c>
      <c r="K205" s="17">
        <v>0</v>
      </c>
      <c r="L205" s="17">
        <f t="shared" si="24"/>
        <v>1676.3780599999998</v>
      </c>
      <c r="M205" s="17">
        <v>0</v>
      </c>
      <c r="N205" s="17">
        <v>5665.8</v>
      </c>
      <c r="O205" s="17">
        <v>564</v>
      </c>
      <c r="P205" s="17">
        <v>103.56</v>
      </c>
      <c r="Q205" s="17">
        <f t="shared" si="25"/>
        <v>109.831666</v>
      </c>
      <c r="R205" s="17">
        <v>2350</v>
      </c>
      <c r="S205" s="15"/>
      <c r="T205" s="17">
        <v>15</v>
      </c>
      <c r="U205" s="17">
        <v>0</v>
      </c>
      <c r="V205" s="17">
        <v>2</v>
      </c>
      <c r="W205" s="15"/>
      <c r="X205" s="17"/>
      <c r="Y205" s="17"/>
      <c r="Z205" s="14"/>
      <c r="AA205" s="14">
        <f t="shared" si="26"/>
        <v>115612.28</v>
      </c>
      <c r="AB205" s="16">
        <f t="shared" si="27"/>
        <v>127550.125682</v>
      </c>
    </row>
    <row r="206" spans="1:28" ht="15" customHeight="1" x14ac:dyDescent="0.25">
      <c r="A206" s="12" t="s">
        <v>83</v>
      </c>
      <c r="B206" s="13" t="s">
        <v>239</v>
      </c>
      <c r="C206" s="14">
        <v>123025.82</v>
      </c>
      <c r="D206" s="15"/>
      <c r="E206" s="16">
        <v>113183.75440000001</v>
      </c>
      <c r="F206" s="17">
        <v>9842.0655999999999</v>
      </c>
      <c r="G206" s="15"/>
      <c r="H206" s="17">
        <v>0</v>
      </c>
      <c r="I206" s="17">
        <f t="shared" si="22"/>
        <v>713.549756</v>
      </c>
      <c r="J206" s="17">
        <f t="shared" si="23"/>
        <v>848.87815799999998</v>
      </c>
      <c r="K206" s="17">
        <v>0</v>
      </c>
      <c r="L206" s="17">
        <f t="shared" si="24"/>
        <v>1783.8743899999999</v>
      </c>
      <c r="M206" s="17">
        <v>0</v>
      </c>
      <c r="N206" s="17">
        <v>7353</v>
      </c>
      <c r="O206" s="17">
        <v>0</v>
      </c>
      <c r="P206" s="17">
        <v>103.56</v>
      </c>
      <c r="Q206" s="17">
        <f t="shared" si="25"/>
        <v>116.87452900000001</v>
      </c>
      <c r="R206" s="17">
        <v>0</v>
      </c>
      <c r="S206" s="15"/>
      <c r="T206" s="17">
        <v>15</v>
      </c>
      <c r="U206" s="17">
        <v>0</v>
      </c>
      <c r="V206" s="17">
        <v>2</v>
      </c>
      <c r="W206" s="15"/>
      <c r="X206" s="17"/>
      <c r="Y206" s="17"/>
      <c r="Z206" s="14"/>
      <c r="AA206" s="14">
        <f t="shared" si="26"/>
        <v>123025.82</v>
      </c>
      <c r="AB206" s="16">
        <f t="shared" si="27"/>
        <v>133945.55683300001</v>
      </c>
    </row>
    <row r="207" spans="1:28" ht="15" customHeight="1" x14ac:dyDescent="0.25">
      <c r="A207" s="12" t="s">
        <v>83</v>
      </c>
      <c r="B207" s="13" t="s">
        <v>240</v>
      </c>
      <c r="C207" s="14">
        <v>76166.63</v>
      </c>
      <c r="D207" s="15"/>
      <c r="E207" s="16">
        <v>70073.299599999998</v>
      </c>
      <c r="F207" s="17">
        <v>6093.3303999999998</v>
      </c>
      <c r="G207" s="15"/>
      <c r="H207" s="17">
        <v>0</v>
      </c>
      <c r="I207" s="17">
        <f t="shared" si="22"/>
        <v>441.76645400000001</v>
      </c>
      <c r="J207" s="17">
        <f t="shared" si="23"/>
        <v>525.54974700000002</v>
      </c>
      <c r="K207" s="17">
        <v>0</v>
      </c>
      <c r="L207" s="17">
        <f t="shared" si="24"/>
        <v>1104.4161349999999</v>
      </c>
      <c r="M207" s="17">
        <v>0</v>
      </c>
      <c r="N207" s="17">
        <v>14192.64</v>
      </c>
      <c r="O207" s="17">
        <v>0</v>
      </c>
      <c r="P207" s="17">
        <v>103.56</v>
      </c>
      <c r="Q207" s="17">
        <f t="shared" si="25"/>
        <v>72.358298500000004</v>
      </c>
      <c r="R207" s="17">
        <v>0</v>
      </c>
      <c r="S207" s="15"/>
      <c r="T207" s="17">
        <v>15</v>
      </c>
      <c r="U207" s="17">
        <v>0</v>
      </c>
      <c r="V207" s="17">
        <v>2</v>
      </c>
      <c r="W207" s="15"/>
      <c r="X207" s="17"/>
      <c r="Y207" s="17"/>
      <c r="Z207" s="14"/>
      <c r="AA207" s="14">
        <f t="shared" si="26"/>
        <v>76166.63</v>
      </c>
      <c r="AB207" s="16">
        <f t="shared" si="27"/>
        <v>92606.920634499998</v>
      </c>
    </row>
    <row r="208" spans="1:28" ht="15" customHeight="1" x14ac:dyDescent="0.25">
      <c r="A208" s="12" t="s">
        <v>83</v>
      </c>
      <c r="B208" s="13" t="s">
        <v>241</v>
      </c>
      <c r="C208" s="14">
        <v>125529.87</v>
      </c>
      <c r="D208" s="15"/>
      <c r="E208" s="16">
        <v>115487.4804</v>
      </c>
      <c r="F208" s="17">
        <v>10042.3896</v>
      </c>
      <c r="G208" s="15"/>
      <c r="H208" s="17">
        <v>0</v>
      </c>
      <c r="I208" s="17">
        <f t="shared" si="22"/>
        <v>728.07324599999993</v>
      </c>
      <c r="J208" s="17">
        <f t="shared" si="23"/>
        <v>866.15610299999992</v>
      </c>
      <c r="K208" s="17">
        <v>0</v>
      </c>
      <c r="L208" s="17">
        <f t="shared" si="24"/>
        <v>1820.1831149999998</v>
      </c>
      <c r="M208" s="17">
        <v>0</v>
      </c>
      <c r="N208" s="17">
        <v>5665.8</v>
      </c>
      <c r="O208" s="17">
        <v>564</v>
      </c>
      <c r="P208" s="17">
        <v>103.56</v>
      </c>
      <c r="Q208" s="17">
        <f t="shared" si="25"/>
        <v>119.2533765</v>
      </c>
      <c r="R208" s="17">
        <v>2350</v>
      </c>
      <c r="S208" s="15"/>
      <c r="T208" s="17">
        <v>15</v>
      </c>
      <c r="U208" s="17">
        <v>0</v>
      </c>
      <c r="V208" s="17">
        <v>2</v>
      </c>
      <c r="W208" s="15"/>
      <c r="X208" s="17"/>
      <c r="Y208" s="17"/>
      <c r="Z208" s="14"/>
      <c r="AA208" s="14">
        <f t="shared" si="26"/>
        <v>125529.87</v>
      </c>
      <c r="AB208" s="16">
        <f t="shared" si="27"/>
        <v>137746.89584049999</v>
      </c>
    </row>
    <row r="209" spans="1:28" ht="15" customHeight="1" x14ac:dyDescent="0.25">
      <c r="A209" s="12" t="s">
        <v>83</v>
      </c>
      <c r="B209" s="13" t="s">
        <v>242</v>
      </c>
      <c r="C209" s="14">
        <v>65189.68</v>
      </c>
      <c r="D209" s="15"/>
      <c r="E209" s="16">
        <v>59974.505599999997</v>
      </c>
      <c r="F209" s="17">
        <v>5215.1743999999999</v>
      </c>
      <c r="G209" s="15"/>
      <c r="H209" s="17">
        <v>0</v>
      </c>
      <c r="I209" s="17">
        <f t="shared" si="22"/>
        <v>378.100144</v>
      </c>
      <c r="J209" s="17">
        <f t="shared" si="23"/>
        <v>449.80879199999998</v>
      </c>
      <c r="K209" s="17">
        <v>0</v>
      </c>
      <c r="L209" s="17">
        <f t="shared" si="24"/>
        <v>945.25035999999989</v>
      </c>
      <c r="M209" s="17">
        <v>0</v>
      </c>
      <c r="N209" s="17">
        <v>13622.4</v>
      </c>
      <c r="O209" s="17">
        <v>0</v>
      </c>
      <c r="P209" s="17">
        <v>103.56</v>
      </c>
      <c r="Q209" s="17">
        <f t="shared" si="25"/>
        <v>61.930195999999995</v>
      </c>
      <c r="R209" s="17">
        <v>0</v>
      </c>
      <c r="S209" s="15"/>
      <c r="T209" s="17">
        <v>15</v>
      </c>
      <c r="U209" s="17">
        <v>0</v>
      </c>
      <c r="V209" s="17">
        <v>2</v>
      </c>
      <c r="W209" s="15"/>
      <c r="X209" s="17"/>
      <c r="Y209" s="17"/>
      <c r="Z209" s="14"/>
      <c r="AA209" s="14">
        <f t="shared" si="26"/>
        <v>65189.679999999993</v>
      </c>
      <c r="AB209" s="16">
        <f t="shared" si="27"/>
        <v>80750.729491999984</v>
      </c>
    </row>
    <row r="210" spans="1:28" ht="15" customHeight="1" x14ac:dyDescent="0.25">
      <c r="A210" s="12" t="s">
        <v>83</v>
      </c>
      <c r="B210" s="13" t="s">
        <v>243</v>
      </c>
      <c r="C210" s="14">
        <v>74600.97</v>
      </c>
      <c r="D210" s="15"/>
      <c r="E210" s="16">
        <v>68632.892399999997</v>
      </c>
      <c r="F210" s="17">
        <v>5968.0775999999996</v>
      </c>
      <c r="G210" s="15"/>
      <c r="H210" s="17">
        <v>0</v>
      </c>
      <c r="I210" s="17">
        <f t="shared" si="22"/>
        <v>432.68562599999996</v>
      </c>
      <c r="J210" s="17">
        <f t="shared" si="23"/>
        <v>514.74669300000005</v>
      </c>
      <c r="K210" s="17">
        <v>0</v>
      </c>
      <c r="L210" s="17">
        <f t="shared" si="24"/>
        <v>1081.7140649999999</v>
      </c>
      <c r="M210" s="17">
        <v>0</v>
      </c>
      <c r="N210" s="17">
        <v>7353</v>
      </c>
      <c r="O210" s="17">
        <v>0</v>
      </c>
      <c r="P210" s="17">
        <v>103.56</v>
      </c>
      <c r="Q210" s="17">
        <f t="shared" si="25"/>
        <v>70.870921499999994</v>
      </c>
      <c r="R210" s="17">
        <v>2350</v>
      </c>
      <c r="S210" s="15"/>
      <c r="T210" s="17">
        <v>15</v>
      </c>
      <c r="U210" s="17">
        <v>0</v>
      </c>
      <c r="V210" s="17">
        <v>2</v>
      </c>
      <c r="W210" s="15"/>
      <c r="X210" s="17"/>
      <c r="Y210" s="17"/>
      <c r="Z210" s="14"/>
      <c r="AA210" s="14">
        <f t="shared" si="26"/>
        <v>74600.97</v>
      </c>
      <c r="AB210" s="16">
        <f t="shared" si="27"/>
        <v>86507.547305499989</v>
      </c>
    </row>
    <row r="211" spans="1:28" ht="15" customHeight="1" x14ac:dyDescent="0.25">
      <c r="A211" s="12" t="s">
        <v>83</v>
      </c>
      <c r="B211" s="13" t="s">
        <v>244</v>
      </c>
      <c r="C211" s="14">
        <v>73757.13</v>
      </c>
      <c r="D211" s="15"/>
      <c r="E211" s="16">
        <v>67856.559599999993</v>
      </c>
      <c r="F211" s="17">
        <v>5900.5703999999996</v>
      </c>
      <c r="G211" s="15"/>
      <c r="H211" s="17">
        <v>0</v>
      </c>
      <c r="I211" s="17">
        <f t="shared" si="22"/>
        <v>427.79135400000001</v>
      </c>
      <c r="J211" s="17">
        <f t="shared" si="23"/>
        <v>508.92419700000005</v>
      </c>
      <c r="K211" s="17">
        <v>0</v>
      </c>
      <c r="L211" s="17">
        <f t="shared" si="24"/>
        <v>1069.4783849999999</v>
      </c>
      <c r="M211" s="17">
        <v>0</v>
      </c>
      <c r="N211" s="17">
        <v>14192.64</v>
      </c>
      <c r="O211" s="17">
        <v>0</v>
      </c>
      <c r="P211" s="17">
        <v>103.56</v>
      </c>
      <c r="Q211" s="17">
        <f t="shared" si="25"/>
        <v>70.069273499999994</v>
      </c>
      <c r="R211" s="17">
        <v>0</v>
      </c>
      <c r="S211" s="15"/>
      <c r="T211" s="17">
        <v>15</v>
      </c>
      <c r="U211" s="17">
        <v>0</v>
      </c>
      <c r="V211" s="17">
        <v>2</v>
      </c>
      <c r="W211" s="15"/>
      <c r="X211" s="17"/>
      <c r="Y211" s="17"/>
      <c r="Z211" s="14"/>
      <c r="AA211" s="14">
        <f t="shared" si="26"/>
        <v>73757.12999999999</v>
      </c>
      <c r="AB211" s="16">
        <f t="shared" si="27"/>
        <v>90129.593209499988</v>
      </c>
    </row>
    <row r="212" spans="1:28" ht="15" customHeight="1" x14ac:dyDescent="0.25">
      <c r="A212" s="12" t="s">
        <v>83</v>
      </c>
      <c r="B212" s="13" t="s">
        <v>245</v>
      </c>
      <c r="C212" s="14">
        <v>95244.38</v>
      </c>
      <c r="D212" s="15"/>
      <c r="E212" s="16">
        <v>87624.829599999997</v>
      </c>
      <c r="F212" s="17">
        <v>7619.5504000000001</v>
      </c>
      <c r="G212" s="15"/>
      <c r="H212" s="17">
        <v>0</v>
      </c>
      <c r="I212" s="17">
        <f t="shared" si="22"/>
        <v>552.41740400000003</v>
      </c>
      <c r="J212" s="17">
        <f t="shared" si="23"/>
        <v>657.18622200000004</v>
      </c>
      <c r="K212" s="17">
        <v>0</v>
      </c>
      <c r="L212" s="17">
        <f t="shared" si="24"/>
        <v>1381.04351</v>
      </c>
      <c r="M212" s="17">
        <v>0</v>
      </c>
      <c r="N212" s="17">
        <v>13622.4</v>
      </c>
      <c r="O212" s="17">
        <v>0</v>
      </c>
      <c r="P212" s="17">
        <v>103.56</v>
      </c>
      <c r="Q212" s="17">
        <f t="shared" si="25"/>
        <v>90.482161000000005</v>
      </c>
      <c r="R212" s="17">
        <v>0</v>
      </c>
      <c r="S212" s="15"/>
      <c r="T212" s="17">
        <v>15</v>
      </c>
      <c r="U212" s="17">
        <v>0</v>
      </c>
      <c r="V212" s="17">
        <v>2</v>
      </c>
      <c r="W212" s="15"/>
      <c r="X212" s="17"/>
      <c r="Y212" s="17"/>
      <c r="Z212" s="14"/>
      <c r="AA212" s="14">
        <f t="shared" si="26"/>
        <v>95244.38</v>
      </c>
      <c r="AB212" s="16">
        <f t="shared" si="27"/>
        <v>111651.46929700002</v>
      </c>
    </row>
    <row r="213" spans="1:28" ht="15" customHeight="1" x14ac:dyDescent="0.25">
      <c r="A213" s="12" t="s">
        <v>83</v>
      </c>
      <c r="B213" s="13" t="s">
        <v>246</v>
      </c>
      <c r="C213" s="14">
        <v>79704.97</v>
      </c>
      <c r="D213" s="15"/>
      <c r="E213" s="16">
        <v>73328.572400000005</v>
      </c>
      <c r="F213" s="17">
        <v>6376.3976000000002</v>
      </c>
      <c r="G213" s="15"/>
      <c r="H213" s="17">
        <v>0</v>
      </c>
      <c r="I213" s="17">
        <f t="shared" si="22"/>
        <v>462.28882599999997</v>
      </c>
      <c r="J213" s="17">
        <f t="shared" si="23"/>
        <v>549.964293</v>
      </c>
      <c r="K213" s="17">
        <v>0</v>
      </c>
      <c r="L213" s="17">
        <f t="shared" si="24"/>
        <v>1155.7220649999999</v>
      </c>
      <c r="M213" s="17">
        <v>0</v>
      </c>
      <c r="N213" s="17">
        <v>13622.4</v>
      </c>
      <c r="O213" s="17">
        <v>0</v>
      </c>
      <c r="P213" s="17">
        <v>103.56</v>
      </c>
      <c r="Q213" s="17">
        <f t="shared" si="25"/>
        <v>75.719721500000006</v>
      </c>
      <c r="R213" s="17">
        <v>2350</v>
      </c>
      <c r="S213" s="15"/>
      <c r="T213" s="17">
        <v>15</v>
      </c>
      <c r="U213" s="17">
        <v>0</v>
      </c>
      <c r="V213" s="17">
        <v>2</v>
      </c>
      <c r="W213" s="15"/>
      <c r="X213" s="17"/>
      <c r="Y213" s="17"/>
      <c r="Z213" s="14" t="s">
        <v>49</v>
      </c>
      <c r="AA213" s="14">
        <f t="shared" si="26"/>
        <v>79704.97</v>
      </c>
      <c r="AB213" s="16">
        <f t="shared" si="27"/>
        <v>98024.624905499993</v>
      </c>
    </row>
    <row r="214" spans="1:28" ht="15" customHeight="1" x14ac:dyDescent="0.25">
      <c r="A214" s="12" t="s">
        <v>83</v>
      </c>
      <c r="B214" s="13" t="s">
        <v>247</v>
      </c>
      <c r="C214" s="14">
        <v>134605.63</v>
      </c>
      <c r="D214" s="15"/>
      <c r="E214" s="16">
        <v>123837.1796</v>
      </c>
      <c r="F214" s="17">
        <v>10768.4504</v>
      </c>
      <c r="G214" s="15"/>
      <c r="H214" s="17">
        <v>0</v>
      </c>
      <c r="I214" s="17">
        <f t="shared" si="22"/>
        <v>780.71265399999993</v>
      </c>
      <c r="J214" s="17">
        <f t="shared" si="23"/>
        <v>928.77884700000004</v>
      </c>
      <c r="K214" s="17">
        <v>0</v>
      </c>
      <c r="L214" s="17">
        <f t="shared" si="24"/>
        <v>1951.7816349999998</v>
      </c>
      <c r="M214" s="17">
        <v>0</v>
      </c>
      <c r="N214" s="17">
        <v>7353</v>
      </c>
      <c r="O214" s="17">
        <v>564</v>
      </c>
      <c r="P214" s="17">
        <v>103.56</v>
      </c>
      <c r="Q214" s="17">
        <f t="shared" si="25"/>
        <v>127.8753485</v>
      </c>
      <c r="R214" s="17">
        <v>2350</v>
      </c>
      <c r="S214" s="15"/>
      <c r="T214" s="17">
        <v>15</v>
      </c>
      <c r="U214" s="17">
        <v>0</v>
      </c>
      <c r="V214" s="17">
        <v>2</v>
      </c>
      <c r="W214" s="15"/>
      <c r="X214" s="17"/>
      <c r="Y214" s="17"/>
      <c r="Z214" s="14" t="s">
        <v>49</v>
      </c>
      <c r="AA214" s="14">
        <f t="shared" si="26"/>
        <v>134605.63</v>
      </c>
      <c r="AB214" s="16">
        <f t="shared" si="27"/>
        <v>148765.33848450001</v>
      </c>
    </row>
    <row r="215" spans="1:28" ht="15" customHeight="1" x14ac:dyDescent="0.25">
      <c r="A215" s="12" t="s">
        <v>83</v>
      </c>
      <c r="B215" s="13" t="s">
        <v>248</v>
      </c>
      <c r="C215" s="14">
        <v>120696.63</v>
      </c>
      <c r="D215" s="15"/>
      <c r="E215" s="16">
        <v>111040.8996</v>
      </c>
      <c r="F215" s="17">
        <v>9655.7304000000004</v>
      </c>
      <c r="G215" s="15"/>
      <c r="H215" s="17">
        <v>0</v>
      </c>
      <c r="I215" s="17">
        <f t="shared" si="22"/>
        <v>700.04045399999995</v>
      </c>
      <c r="J215" s="17">
        <f t="shared" si="23"/>
        <v>832.80674699999997</v>
      </c>
      <c r="K215" s="17">
        <v>0</v>
      </c>
      <c r="L215" s="17">
        <f t="shared" si="24"/>
        <v>1750.1011349999999</v>
      </c>
      <c r="M215" s="17">
        <v>0</v>
      </c>
      <c r="N215" s="17">
        <v>14192.64</v>
      </c>
      <c r="O215" s="17">
        <v>0</v>
      </c>
      <c r="P215" s="17">
        <v>103.56</v>
      </c>
      <c r="Q215" s="17">
        <f t="shared" si="25"/>
        <v>114.6617985</v>
      </c>
      <c r="R215" s="17">
        <v>2350</v>
      </c>
      <c r="S215" s="15"/>
      <c r="T215" s="17">
        <v>15</v>
      </c>
      <c r="U215" s="17">
        <v>0</v>
      </c>
      <c r="V215" s="17">
        <v>2</v>
      </c>
      <c r="W215" s="15"/>
      <c r="X215" s="17"/>
      <c r="Y215" s="17"/>
      <c r="Z215" s="14"/>
      <c r="AA215" s="14">
        <f t="shared" si="26"/>
        <v>120696.63</v>
      </c>
      <c r="AB215" s="16">
        <f t="shared" si="27"/>
        <v>140740.44013449998</v>
      </c>
    </row>
    <row r="216" spans="1:28" ht="15" customHeight="1" x14ac:dyDescent="0.25">
      <c r="A216" s="12" t="s">
        <v>83</v>
      </c>
      <c r="B216" s="13" t="s">
        <v>249</v>
      </c>
      <c r="C216" s="14">
        <v>82321.53</v>
      </c>
      <c r="D216" s="15"/>
      <c r="E216" s="16">
        <v>75735.8076</v>
      </c>
      <c r="F216" s="17">
        <v>6585.7223999999997</v>
      </c>
      <c r="G216" s="15"/>
      <c r="H216" s="17">
        <v>0</v>
      </c>
      <c r="I216" s="17">
        <f t="shared" si="22"/>
        <v>477.46487399999995</v>
      </c>
      <c r="J216" s="17">
        <f t="shared" si="23"/>
        <v>568.01855699999999</v>
      </c>
      <c r="K216" s="17">
        <v>0</v>
      </c>
      <c r="L216" s="17">
        <f t="shared" si="24"/>
        <v>1193.6621849999999</v>
      </c>
      <c r="M216" s="17">
        <v>0</v>
      </c>
      <c r="N216" s="17">
        <v>13622.4</v>
      </c>
      <c r="O216" s="17">
        <v>0</v>
      </c>
      <c r="P216" s="17">
        <v>103.56</v>
      </c>
      <c r="Q216" s="17">
        <f t="shared" si="25"/>
        <v>78.205453500000004</v>
      </c>
      <c r="R216" s="17">
        <v>0</v>
      </c>
      <c r="S216" s="15"/>
      <c r="T216" s="17">
        <v>15</v>
      </c>
      <c r="U216" s="17">
        <v>0</v>
      </c>
      <c r="V216" s="17">
        <v>2</v>
      </c>
      <c r="W216" s="15"/>
      <c r="X216" s="17"/>
      <c r="Y216" s="17"/>
      <c r="Z216" s="14"/>
      <c r="AA216" s="14">
        <f t="shared" si="26"/>
        <v>82321.53</v>
      </c>
      <c r="AB216" s="16">
        <f t="shared" si="27"/>
        <v>98364.841069499991</v>
      </c>
    </row>
    <row r="217" spans="1:28" ht="15" customHeight="1" x14ac:dyDescent="0.25">
      <c r="A217" s="12" t="s">
        <v>83</v>
      </c>
      <c r="B217" s="13" t="s">
        <v>250</v>
      </c>
      <c r="C217" s="14">
        <v>125529.87</v>
      </c>
      <c r="D217" s="15"/>
      <c r="E217" s="16">
        <v>115487.4804</v>
      </c>
      <c r="F217" s="17">
        <v>10042.3896</v>
      </c>
      <c r="G217" s="15"/>
      <c r="H217" s="17">
        <v>0</v>
      </c>
      <c r="I217" s="17">
        <f t="shared" si="22"/>
        <v>728.07324599999993</v>
      </c>
      <c r="J217" s="17">
        <f t="shared" si="23"/>
        <v>866.15610299999992</v>
      </c>
      <c r="K217" s="17">
        <v>0</v>
      </c>
      <c r="L217" s="17">
        <f t="shared" si="24"/>
        <v>1820.1831149999998</v>
      </c>
      <c r="M217" s="17">
        <v>0</v>
      </c>
      <c r="N217" s="17">
        <v>13622.4</v>
      </c>
      <c r="O217" s="17">
        <v>0</v>
      </c>
      <c r="P217" s="17">
        <v>103.56</v>
      </c>
      <c r="Q217" s="17">
        <f t="shared" si="25"/>
        <v>119.2533765</v>
      </c>
      <c r="R217" s="17">
        <v>2350</v>
      </c>
      <c r="S217" s="15"/>
      <c r="T217" s="17">
        <v>15</v>
      </c>
      <c r="U217" s="17">
        <v>0</v>
      </c>
      <c r="V217" s="17">
        <v>2</v>
      </c>
      <c r="W217" s="15"/>
      <c r="X217" s="17"/>
      <c r="Y217" s="17"/>
      <c r="Z217" s="14"/>
      <c r="AA217" s="14">
        <f t="shared" si="26"/>
        <v>125529.87</v>
      </c>
      <c r="AB217" s="16">
        <f t="shared" si="27"/>
        <v>145139.49584049999</v>
      </c>
    </row>
    <row r="218" spans="1:28" ht="15" customHeight="1" x14ac:dyDescent="0.25">
      <c r="A218" s="12" t="s">
        <v>83</v>
      </c>
      <c r="B218" s="13" t="s">
        <v>251</v>
      </c>
      <c r="C218" s="14">
        <v>125529.87</v>
      </c>
      <c r="D218" s="15"/>
      <c r="E218" s="16">
        <v>115487.4804</v>
      </c>
      <c r="F218" s="17">
        <v>10042.3896</v>
      </c>
      <c r="G218" s="15"/>
      <c r="H218" s="17">
        <v>0</v>
      </c>
      <c r="I218" s="17">
        <f t="shared" si="22"/>
        <v>728.07324599999993</v>
      </c>
      <c r="J218" s="17">
        <f t="shared" si="23"/>
        <v>866.15610299999992</v>
      </c>
      <c r="K218" s="17">
        <v>0</v>
      </c>
      <c r="L218" s="17">
        <f t="shared" si="24"/>
        <v>1820.1831149999998</v>
      </c>
      <c r="M218" s="17">
        <v>0</v>
      </c>
      <c r="N218" s="17">
        <v>7353</v>
      </c>
      <c r="O218" s="17">
        <v>0</v>
      </c>
      <c r="P218" s="17">
        <v>103.56</v>
      </c>
      <c r="Q218" s="17">
        <f t="shared" si="25"/>
        <v>119.2533765</v>
      </c>
      <c r="R218" s="17">
        <v>2350</v>
      </c>
      <c r="S218" s="15"/>
      <c r="T218" s="17">
        <v>15</v>
      </c>
      <c r="U218" s="17">
        <v>0</v>
      </c>
      <c r="V218" s="17">
        <v>2</v>
      </c>
      <c r="W218" s="15"/>
      <c r="X218" s="17"/>
      <c r="Y218" s="17"/>
      <c r="Z218" s="14"/>
      <c r="AA218" s="14">
        <f t="shared" si="26"/>
        <v>125529.87</v>
      </c>
      <c r="AB218" s="16">
        <f t="shared" si="27"/>
        <v>138870.0958405</v>
      </c>
    </row>
    <row r="219" spans="1:28" ht="15" customHeight="1" x14ac:dyDescent="0.25">
      <c r="A219" s="12" t="s">
        <v>83</v>
      </c>
      <c r="B219" s="13" t="s">
        <v>252</v>
      </c>
      <c r="C219" s="14">
        <v>87154.77</v>
      </c>
      <c r="D219" s="15"/>
      <c r="E219" s="16">
        <f>C219*0.92</f>
        <v>80182.388400000011</v>
      </c>
      <c r="F219" s="17">
        <f>C219*0.08</f>
        <v>6972.3816000000006</v>
      </c>
      <c r="G219" s="15"/>
      <c r="H219" s="17">
        <v>0</v>
      </c>
      <c r="I219" s="17">
        <f t="shared" si="22"/>
        <v>505.49766599999998</v>
      </c>
      <c r="J219" s="17">
        <f t="shared" si="23"/>
        <v>601.36791300000004</v>
      </c>
      <c r="K219" s="17">
        <v>0</v>
      </c>
      <c r="L219" s="17">
        <f t="shared" si="24"/>
        <v>1263.7441650000001</v>
      </c>
      <c r="M219" s="17">
        <v>0</v>
      </c>
      <c r="N219" s="17">
        <v>13622.4</v>
      </c>
      <c r="O219" s="17">
        <v>0</v>
      </c>
      <c r="P219" s="17">
        <v>103.56</v>
      </c>
      <c r="Q219" s="17">
        <f t="shared" si="25"/>
        <v>82.797031500000017</v>
      </c>
      <c r="R219" s="17">
        <v>0</v>
      </c>
      <c r="S219" s="15"/>
      <c r="T219" s="17">
        <v>15</v>
      </c>
      <c r="U219" s="17">
        <v>0</v>
      </c>
      <c r="V219" s="17">
        <v>2</v>
      </c>
      <c r="W219" s="15"/>
      <c r="X219" s="17"/>
      <c r="Y219" s="17"/>
      <c r="Z219" s="14"/>
      <c r="AA219" s="14">
        <f t="shared" si="26"/>
        <v>87154.770000000019</v>
      </c>
      <c r="AB219" s="16">
        <f t="shared" si="27"/>
        <v>103334.1367755</v>
      </c>
    </row>
    <row r="220" spans="1:28" ht="15" customHeight="1" x14ac:dyDescent="0.25">
      <c r="A220" s="12" t="s">
        <v>83</v>
      </c>
      <c r="B220" s="13" t="s">
        <v>253</v>
      </c>
      <c r="C220" s="14">
        <v>115612.28</v>
      </c>
      <c r="D220" s="15"/>
      <c r="E220" s="16">
        <v>106363.29760000001</v>
      </c>
      <c r="F220" s="17">
        <v>9248.9824000000008</v>
      </c>
      <c r="G220" s="15"/>
      <c r="H220" s="17">
        <v>0</v>
      </c>
      <c r="I220" s="17">
        <f t="shared" si="22"/>
        <v>670.55122399999993</v>
      </c>
      <c r="J220" s="17">
        <f t="shared" si="23"/>
        <v>797.72473200000002</v>
      </c>
      <c r="K220" s="17">
        <v>0</v>
      </c>
      <c r="L220" s="17">
        <f t="shared" si="24"/>
        <v>1676.3780599999998</v>
      </c>
      <c r="M220" s="17">
        <v>0</v>
      </c>
      <c r="N220" s="17">
        <v>13622.4</v>
      </c>
      <c r="O220" s="17">
        <v>0</v>
      </c>
      <c r="P220" s="17">
        <v>103.56</v>
      </c>
      <c r="Q220" s="17">
        <f t="shared" si="25"/>
        <v>109.831666</v>
      </c>
      <c r="R220" s="17">
        <v>2350</v>
      </c>
      <c r="S220" s="15"/>
      <c r="T220" s="17">
        <v>15</v>
      </c>
      <c r="U220" s="17">
        <v>0</v>
      </c>
      <c r="V220" s="17">
        <v>2</v>
      </c>
      <c r="W220" s="15"/>
      <c r="X220" s="17"/>
      <c r="Y220" s="17"/>
      <c r="Z220" s="14"/>
      <c r="AA220" s="14">
        <f t="shared" si="26"/>
        <v>115612.28</v>
      </c>
      <c r="AB220" s="16">
        <f t="shared" si="27"/>
        <v>134942.72568200002</v>
      </c>
    </row>
    <row r="221" spans="1:28" ht="15" customHeight="1" x14ac:dyDescent="0.25">
      <c r="A221" s="12" t="s">
        <v>83</v>
      </c>
      <c r="B221" s="13" t="s">
        <v>254</v>
      </c>
      <c r="C221" s="14">
        <v>65189.68</v>
      </c>
      <c r="D221" s="15"/>
      <c r="E221" s="16">
        <v>59974.505599999997</v>
      </c>
      <c r="F221" s="17">
        <v>5215.1743999999999</v>
      </c>
      <c r="G221" s="15"/>
      <c r="H221" s="17">
        <v>0</v>
      </c>
      <c r="I221" s="17">
        <f t="shared" si="22"/>
        <v>378.100144</v>
      </c>
      <c r="J221" s="17">
        <f t="shared" si="23"/>
        <v>449.80879199999998</v>
      </c>
      <c r="K221" s="17">
        <v>0</v>
      </c>
      <c r="L221" s="17">
        <f t="shared" si="24"/>
        <v>945.25035999999989</v>
      </c>
      <c r="M221" s="17">
        <v>0</v>
      </c>
      <c r="N221" s="17">
        <v>7353</v>
      </c>
      <c r="O221" s="17">
        <v>0</v>
      </c>
      <c r="P221" s="17">
        <v>103.56</v>
      </c>
      <c r="Q221" s="17">
        <f t="shared" si="25"/>
        <v>61.930195999999995</v>
      </c>
      <c r="R221" s="17">
        <v>0</v>
      </c>
      <c r="S221" s="15"/>
      <c r="T221" s="17">
        <v>15</v>
      </c>
      <c r="U221" s="17">
        <v>0</v>
      </c>
      <c r="V221" s="17">
        <v>2</v>
      </c>
      <c r="W221" s="15"/>
      <c r="X221" s="17"/>
      <c r="Y221" s="17"/>
      <c r="Z221" s="14"/>
      <c r="AA221" s="14">
        <f t="shared" si="26"/>
        <v>65189.679999999993</v>
      </c>
      <c r="AB221" s="16">
        <f t="shared" si="27"/>
        <v>74481.32949199999</v>
      </c>
    </row>
    <row r="222" spans="1:28" ht="15" customHeight="1" x14ac:dyDescent="0.25">
      <c r="A222" s="12" t="s">
        <v>83</v>
      </c>
      <c r="B222" s="13" t="s">
        <v>255</v>
      </c>
      <c r="C222" s="14">
        <v>73514.149999999994</v>
      </c>
      <c r="D222" s="15"/>
      <c r="E222" s="16">
        <v>67633.017999999996</v>
      </c>
      <c r="F222" s="17">
        <v>5881.1319999999996</v>
      </c>
      <c r="G222" s="15"/>
      <c r="H222" s="17">
        <v>0</v>
      </c>
      <c r="I222" s="17">
        <f t="shared" si="22"/>
        <v>426.38206999999994</v>
      </c>
      <c r="J222" s="17">
        <f t="shared" si="23"/>
        <v>507.24763499999995</v>
      </c>
      <c r="K222" s="17">
        <v>0</v>
      </c>
      <c r="L222" s="17">
        <f t="shared" si="24"/>
        <v>1065.9551749999998</v>
      </c>
      <c r="M222" s="17">
        <v>0</v>
      </c>
      <c r="N222" s="17">
        <v>13622.4</v>
      </c>
      <c r="O222" s="17">
        <v>0</v>
      </c>
      <c r="P222" s="17">
        <v>103.56</v>
      </c>
      <c r="Q222" s="17">
        <f t="shared" si="25"/>
        <v>69.838442499999999</v>
      </c>
      <c r="R222" s="17">
        <v>0</v>
      </c>
      <c r="S222" s="15"/>
      <c r="T222" s="17">
        <v>15</v>
      </c>
      <c r="U222" s="17">
        <v>0</v>
      </c>
      <c r="V222" s="17">
        <v>2</v>
      </c>
      <c r="W222" s="15"/>
      <c r="X222" s="17"/>
      <c r="Y222" s="17"/>
      <c r="Z222" s="14"/>
      <c r="AA222" s="14">
        <f t="shared" si="26"/>
        <v>73514.149999999994</v>
      </c>
      <c r="AB222" s="16">
        <f t="shared" si="27"/>
        <v>89309.533322499992</v>
      </c>
    </row>
    <row r="223" spans="1:28" ht="15" customHeight="1" x14ac:dyDescent="0.25">
      <c r="A223" s="12" t="s">
        <v>83</v>
      </c>
      <c r="B223" s="13" t="s">
        <v>256</v>
      </c>
      <c r="C223" s="14">
        <v>92713.9</v>
      </c>
      <c r="D223" s="15"/>
      <c r="E223" s="16">
        <v>85296.788</v>
      </c>
      <c r="F223" s="17">
        <v>7417.1120000000001</v>
      </c>
      <c r="G223" s="15"/>
      <c r="H223" s="17">
        <v>0</v>
      </c>
      <c r="I223" s="17">
        <f t="shared" si="22"/>
        <v>537.74061999999992</v>
      </c>
      <c r="J223" s="17">
        <f t="shared" si="23"/>
        <v>639.72591</v>
      </c>
      <c r="K223" s="17">
        <v>0</v>
      </c>
      <c r="L223" s="17">
        <f t="shared" si="24"/>
        <v>1344.3515499999999</v>
      </c>
      <c r="M223" s="17">
        <v>0</v>
      </c>
      <c r="N223" s="17">
        <v>13622.4</v>
      </c>
      <c r="O223" s="17">
        <v>0</v>
      </c>
      <c r="P223" s="17">
        <v>103.56</v>
      </c>
      <c r="Q223" s="17">
        <f t="shared" si="25"/>
        <v>88.078204999999997</v>
      </c>
      <c r="R223" s="17">
        <v>0</v>
      </c>
      <c r="S223" s="15"/>
      <c r="T223" s="17">
        <v>15</v>
      </c>
      <c r="U223" s="17">
        <v>0</v>
      </c>
      <c r="V223" s="17">
        <v>2</v>
      </c>
      <c r="W223" s="15"/>
      <c r="X223" s="17"/>
      <c r="Y223" s="17"/>
      <c r="Z223" s="14"/>
      <c r="AA223" s="14">
        <f t="shared" si="26"/>
        <v>92713.9</v>
      </c>
      <c r="AB223" s="16">
        <f t="shared" si="27"/>
        <v>109049.75628499998</v>
      </c>
    </row>
    <row r="224" spans="1:28" ht="15" customHeight="1" x14ac:dyDescent="0.25">
      <c r="A224" s="12" t="s">
        <v>83</v>
      </c>
      <c r="B224" s="13" t="s">
        <v>257</v>
      </c>
      <c r="C224" s="14">
        <v>84985.2</v>
      </c>
      <c r="D224" s="15"/>
      <c r="E224" s="16">
        <v>78186.384000000005</v>
      </c>
      <c r="F224" s="17">
        <v>6798.8159999999998</v>
      </c>
      <c r="G224" s="15"/>
      <c r="H224" s="17">
        <v>0</v>
      </c>
      <c r="I224" s="17">
        <f t="shared" si="22"/>
        <v>492.91415999999992</v>
      </c>
      <c r="J224" s="17">
        <f t="shared" si="23"/>
        <v>586.39787999999999</v>
      </c>
      <c r="K224" s="17">
        <v>0</v>
      </c>
      <c r="L224" s="17">
        <f t="shared" si="24"/>
        <v>1232.2854</v>
      </c>
      <c r="M224" s="17">
        <v>0</v>
      </c>
      <c r="N224" s="17">
        <v>13622.4</v>
      </c>
      <c r="O224" s="17">
        <v>0</v>
      </c>
      <c r="P224" s="17">
        <v>103.56</v>
      </c>
      <c r="Q224" s="17">
        <f t="shared" si="25"/>
        <v>80.735940000000014</v>
      </c>
      <c r="R224" s="17">
        <v>0</v>
      </c>
      <c r="S224" s="15"/>
      <c r="T224" s="17">
        <v>15</v>
      </c>
      <c r="U224" s="17">
        <v>0</v>
      </c>
      <c r="V224" s="17">
        <v>2</v>
      </c>
      <c r="W224" s="15"/>
      <c r="X224" s="17"/>
      <c r="Y224" s="17"/>
      <c r="Z224" s="14"/>
      <c r="AA224" s="14">
        <f t="shared" si="26"/>
        <v>84985.200000000012</v>
      </c>
      <c r="AB224" s="16">
        <f t="shared" si="27"/>
        <v>101103.49338</v>
      </c>
    </row>
    <row r="225" spans="1:28" ht="15" customHeight="1" x14ac:dyDescent="0.25">
      <c r="A225" s="12" t="s">
        <v>83</v>
      </c>
      <c r="B225" s="13" t="s">
        <v>258</v>
      </c>
      <c r="C225" s="14">
        <v>92468.88</v>
      </c>
      <c r="D225" s="15"/>
      <c r="E225" s="16">
        <v>85071.369600000005</v>
      </c>
      <c r="F225" s="17">
        <v>7397.5104000000001</v>
      </c>
      <c r="G225" s="15"/>
      <c r="H225" s="17">
        <v>0</v>
      </c>
      <c r="I225" s="17">
        <f t="shared" si="22"/>
        <v>536.31950399999994</v>
      </c>
      <c r="J225" s="17">
        <f t="shared" si="23"/>
        <v>638.03527200000008</v>
      </c>
      <c r="K225" s="17">
        <v>0</v>
      </c>
      <c r="L225" s="17">
        <f t="shared" si="24"/>
        <v>1340.7987599999999</v>
      </c>
      <c r="M225" s="17">
        <v>0</v>
      </c>
      <c r="N225" s="17">
        <v>13622.4</v>
      </c>
      <c r="O225" s="17">
        <v>0</v>
      </c>
      <c r="P225" s="17">
        <v>103.56</v>
      </c>
      <c r="Q225" s="17">
        <f t="shared" si="25"/>
        <v>87.845436000000007</v>
      </c>
      <c r="R225" s="17">
        <v>0</v>
      </c>
      <c r="S225" s="15"/>
      <c r="T225" s="17">
        <v>15</v>
      </c>
      <c r="U225" s="17">
        <v>0</v>
      </c>
      <c r="V225" s="17">
        <v>2</v>
      </c>
      <c r="W225" s="15"/>
      <c r="X225" s="17"/>
      <c r="Y225" s="17"/>
      <c r="Z225" s="14"/>
      <c r="AA225" s="14">
        <f t="shared" si="26"/>
        <v>92468.88</v>
      </c>
      <c r="AB225" s="16">
        <f t="shared" si="27"/>
        <v>108797.838972</v>
      </c>
    </row>
    <row r="226" spans="1:28" ht="15" customHeight="1" x14ac:dyDescent="0.25">
      <c r="A226" s="12" t="s">
        <v>83</v>
      </c>
      <c r="B226" s="13" t="s">
        <v>259</v>
      </c>
      <c r="C226" s="14">
        <v>105391.73</v>
      </c>
      <c r="D226" s="15"/>
      <c r="E226" s="16">
        <v>96960.391600000003</v>
      </c>
      <c r="F226" s="17">
        <v>8431.3384000000005</v>
      </c>
      <c r="G226" s="15"/>
      <c r="H226" s="17">
        <v>0</v>
      </c>
      <c r="I226" s="17">
        <f t="shared" si="22"/>
        <v>611.27203399999996</v>
      </c>
      <c r="J226" s="17">
        <f t="shared" si="23"/>
        <v>727.20293699999991</v>
      </c>
      <c r="K226" s="17">
        <v>0</v>
      </c>
      <c r="L226" s="17">
        <f t="shared" si="24"/>
        <v>1528.1800849999997</v>
      </c>
      <c r="M226" s="17">
        <v>0</v>
      </c>
      <c r="N226" s="17">
        <v>13622.4</v>
      </c>
      <c r="O226" s="17">
        <v>0</v>
      </c>
      <c r="P226" s="17">
        <v>103.56</v>
      </c>
      <c r="Q226" s="17">
        <f t="shared" si="25"/>
        <v>100.12214350000001</v>
      </c>
      <c r="R226" s="17">
        <v>0</v>
      </c>
      <c r="S226" s="15"/>
      <c r="T226" s="17">
        <v>15</v>
      </c>
      <c r="U226" s="17">
        <v>0</v>
      </c>
      <c r="V226" s="17">
        <v>2</v>
      </c>
      <c r="W226" s="15"/>
      <c r="X226" s="17"/>
      <c r="Y226" s="17"/>
      <c r="Z226" s="14"/>
      <c r="AA226" s="14">
        <f t="shared" si="26"/>
        <v>105391.73000000001</v>
      </c>
      <c r="AB226" s="16">
        <f t="shared" si="27"/>
        <v>122084.4671995</v>
      </c>
    </row>
    <row r="227" spans="1:28" ht="15" customHeight="1" x14ac:dyDescent="0.25">
      <c r="A227" s="12" t="s">
        <v>83</v>
      </c>
      <c r="B227" s="13" t="s">
        <v>260</v>
      </c>
      <c r="C227" s="14">
        <v>143032.87</v>
      </c>
      <c r="D227" s="15"/>
      <c r="E227" s="16">
        <v>131590.24040000001</v>
      </c>
      <c r="F227" s="17">
        <v>11442.6296</v>
      </c>
      <c r="G227" s="15"/>
      <c r="H227" s="17">
        <v>0</v>
      </c>
      <c r="I227" s="17">
        <f t="shared" si="22"/>
        <v>829.59064599999988</v>
      </c>
      <c r="J227" s="17">
        <f t="shared" si="23"/>
        <v>986.92680299999995</v>
      </c>
      <c r="K227" s="17">
        <v>0</v>
      </c>
      <c r="L227" s="17">
        <f t="shared" si="24"/>
        <v>2073.9766149999996</v>
      </c>
      <c r="M227" s="17">
        <v>0</v>
      </c>
      <c r="N227" s="17">
        <v>0</v>
      </c>
      <c r="O227" s="17">
        <v>999.96</v>
      </c>
      <c r="P227" s="17">
        <v>103.56</v>
      </c>
      <c r="Q227" s="17">
        <f t="shared" si="25"/>
        <v>135.8812265</v>
      </c>
      <c r="R227" s="17">
        <v>2350</v>
      </c>
      <c r="S227" s="15"/>
      <c r="T227" s="17">
        <v>15</v>
      </c>
      <c r="U227" s="17">
        <v>0</v>
      </c>
      <c r="V227" s="17">
        <v>2</v>
      </c>
      <c r="W227" s="15"/>
      <c r="X227" s="17"/>
      <c r="Y227" s="17"/>
      <c r="Z227" s="14" t="s">
        <v>49</v>
      </c>
      <c r="AA227" s="14">
        <f t="shared" si="26"/>
        <v>143032.87</v>
      </c>
      <c r="AB227" s="16">
        <f t="shared" si="27"/>
        <v>150512.76529049998</v>
      </c>
    </row>
    <row r="228" spans="1:28" ht="15" customHeight="1" x14ac:dyDescent="0.25">
      <c r="A228" s="12" t="s">
        <v>83</v>
      </c>
      <c r="B228" s="13" t="s">
        <v>261</v>
      </c>
      <c r="C228" s="14">
        <v>105391.73</v>
      </c>
      <c r="D228" s="15"/>
      <c r="E228" s="16">
        <v>96960.391600000003</v>
      </c>
      <c r="F228" s="17">
        <v>8431.3384000000005</v>
      </c>
      <c r="G228" s="15"/>
      <c r="H228" s="17">
        <v>0</v>
      </c>
      <c r="I228" s="17">
        <f t="shared" si="22"/>
        <v>611.27203399999996</v>
      </c>
      <c r="J228" s="17">
        <f t="shared" si="23"/>
        <v>727.20293699999991</v>
      </c>
      <c r="K228" s="17">
        <v>0</v>
      </c>
      <c r="L228" s="17">
        <f t="shared" si="24"/>
        <v>1528.1800849999997</v>
      </c>
      <c r="M228" s="17">
        <v>0</v>
      </c>
      <c r="N228" s="17">
        <v>14192.64</v>
      </c>
      <c r="O228" s="17">
        <v>0</v>
      </c>
      <c r="P228" s="17">
        <v>103.56</v>
      </c>
      <c r="Q228" s="17">
        <f t="shared" si="25"/>
        <v>100.12214350000001</v>
      </c>
      <c r="R228" s="17">
        <v>0</v>
      </c>
      <c r="S228" s="15"/>
      <c r="T228" s="17">
        <v>15</v>
      </c>
      <c r="U228" s="17">
        <v>0</v>
      </c>
      <c r="V228" s="17">
        <v>2</v>
      </c>
      <c r="W228" s="15"/>
      <c r="X228" s="17"/>
      <c r="Y228" s="17"/>
      <c r="Z228" s="14"/>
      <c r="AA228" s="14">
        <f t="shared" si="26"/>
        <v>105391.73000000001</v>
      </c>
      <c r="AB228" s="16">
        <f t="shared" si="27"/>
        <v>122654.7071995</v>
      </c>
    </row>
    <row r="229" spans="1:28" ht="15" customHeight="1" x14ac:dyDescent="0.25">
      <c r="A229" s="12" t="s">
        <v>83</v>
      </c>
      <c r="B229" s="13" t="s">
        <v>262</v>
      </c>
      <c r="C229" s="14">
        <v>47803.26</v>
      </c>
      <c r="D229" s="15"/>
      <c r="E229" s="16">
        <v>43978.999199999998</v>
      </c>
      <c r="F229" s="17">
        <v>3824.2608</v>
      </c>
      <c r="G229" s="15"/>
      <c r="H229" s="17">
        <v>0</v>
      </c>
      <c r="I229" s="17">
        <f t="shared" si="22"/>
        <v>277.25890800000002</v>
      </c>
      <c r="J229" s="17">
        <f t="shared" si="23"/>
        <v>329.84249399999999</v>
      </c>
      <c r="K229" s="17">
        <v>0</v>
      </c>
      <c r="L229" s="17">
        <f t="shared" si="24"/>
        <v>693.14726999999993</v>
      </c>
      <c r="M229" s="17">
        <v>0</v>
      </c>
      <c r="N229" s="17">
        <v>8173.44</v>
      </c>
      <c r="O229" s="17">
        <v>0</v>
      </c>
      <c r="P229" s="17">
        <v>103.56</v>
      </c>
      <c r="Q229" s="17">
        <f t="shared" si="25"/>
        <v>45.413096999999993</v>
      </c>
      <c r="R229" s="17">
        <v>0</v>
      </c>
      <c r="S229" s="15"/>
      <c r="T229" s="17">
        <v>15</v>
      </c>
      <c r="U229" s="17">
        <v>0</v>
      </c>
      <c r="V229" s="17">
        <v>2</v>
      </c>
      <c r="W229" s="15"/>
      <c r="X229" s="17"/>
      <c r="Y229" s="17"/>
      <c r="Z229" s="14"/>
      <c r="AA229" s="14">
        <f t="shared" si="26"/>
        <v>47803.259999999995</v>
      </c>
      <c r="AB229" s="16">
        <f t="shared" si="27"/>
        <v>57425.921768999993</v>
      </c>
    </row>
    <row r="230" spans="1:28" ht="15" customHeight="1" x14ac:dyDescent="0.25">
      <c r="A230" s="12" t="s">
        <v>83</v>
      </c>
      <c r="B230" s="13" t="s">
        <v>263</v>
      </c>
      <c r="C230" s="14">
        <v>84985.2</v>
      </c>
      <c r="D230" s="15"/>
      <c r="E230" s="16">
        <v>78186.384000000005</v>
      </c>
      <c r="F230" s="17">
        <v>6798.8159999999998</v>
      </c>
      <c r="G230" s="15"/>
      <c r="H230" s="17">
        <v>0</v>
      </c>
      <c r="I230" s="17">
        <f t="shared" si="22"/>
        <v>492.91415999999992</v>
      </c>
      <c r="J230" s="17">
        <f t="shared" si="23"/>
        <v>586.39787999999999</v>
      </c>
      <c r="K230" s="17">
        <v>0</v>
      </c>
      <c r="L230" s="17">
        <f t="shared" si="24"/>
        <v>1232.2854</v>
      </c>
      <c r="M230" s="17">
        <v>0</v>
      </c>
      <c r="N230" s="17">
        <v>13622.4</v>
      </c>
      <c r="O230" s="17">
        <v>0</v>
      </c>
      <c r="P230" s="17">
        <v>103.56</v>
      </c>
      <c r="Q230" s="17">
        <f t="shared" si="25"/>
        <v>80.735940000000014</v>
      </c>
      <c r="R230" s="17">
        <v>0</v>
      </c>
      <c r="S230" s="15"/>
      <c r="T230" s="17">
        <v>15</v>
      </c>
      <c r="U230" s="17">
        <v>0</v>
      </c>
      <c r="V230" s="17">
        <v>2</v>
      </c>
      <c r="W230" s="15"/>
      <c r="X230" s="17"/>
      <c r="Y230" s="17"/>
      <c r="Z230" s="14"/>
      <c r="AA230" s="14">
        <f t="shared" si="26"/>
        <v>84985.200000000012</v>
      </c>
      <c r="AB230" s="16">
        <f t="shared" si="27"/>
        <v>101103.49338</v>
      </c>
    </row>
    <row r="231" spans="1:28" ht="15" customHeight="1" x14ac:dyDescent="0.25">
      <c r="A231" s="12" t="s">
        <v>83</v>
      </c>
      <c r="B231" s="13" t="s">
        <v>264</v>
      </c>
      <c r="C231" s="14">
        <v>66762.47</v>
      </c>
      <c r="D231" s="15"/>
      <c r="E231" s="16">
        <v>61421.472399999999</v>
      </c>
      <c r="F231" s="17">
        <v>5340.9975999999997</v>
      </c>
      <c r="G231" s="15"/>
      <c r="H231" s="17">
        <v>0</v>
      </c>
      <c r="I231" s="17">
        <f t="shared" si="22"/>
        <v>387.22232599999995</v>
      </c>
      <c r="J231" s="17">
        <f t="shared" si="23"/>
        <v>460.66104300000001</v>
      </c>
      <c r="K231" s="17">
        <v>0</v>
      </c>
      <c r="L231" s="17">
        <f t="shared" si="24"/>
        <v>968.05581499999994</v>
      </c>
      <c r="M231" s="17">
        <v>0</v>
      </c>
      <c r="N231" s="17">
        <v>5665.8</v>
      </c>
      <c r="O231" s="17">
        <v>0</v>
      </c>
      <c r="P231" s="17">
        <v>103.56</v>
      </c>
      <c r="Q231" s="17">
        <f t="shared" si="25"/>
        <v>63.424346499999999</v>
      </c>
      <c r="R231" s="17">
        <v>0</v>
      </c>
      <c r="S231" s="15"/>
      <c r="T231" s="17">
        <v>15</v>
      </c>
      <c r="U231" s="17">
        <v>0</v>
      </c>
      <c r="V231" s="17">
        <v>2</v>
      </c>
      <c r="W231" s="15"/>
      <c r="X231" s="17"/>
      <c r="Y231" s="17"/>
      <c r="Z231" s="14"/>
      <c r="AA231" s="14">
        <f t="shared" si="26"/>
        <v>66762.47</v>
      </c>
      <c r="AB231" s="16">
        <f t="shared" si="27"/>
        <v>74411.193530500008</v>
      </c>
    </row>
    <row r="232" spans="1:28" ht="15" customHeight="1" x14ac:dyDescent="0.25">
      <c r="A232" s="12" t="s">
        <v>83</v>
      </c>
      <c r="B232" s="13" t="s">
        <v>265</v>
      </c>
      <c r="C232" s="14">
        <v>123025.82</v>
      </c>
      <c r="D232" s="15"/>
      <c r="E232" s="16">
        <v>113183.75440000001</v>
      </c>
      <c r="F232" s="17">
        <v>9842.0655999999999</v>
      </c>
      <c r="G232" s="15"/>
      <c r="H232" s="17">
        <v>0</v>
      </c>
      <c r="I232" s="17">
        <f t="shared" si="22"/>
        <v>713.549756</v>
      </c>
      <c r="J232" s="17">
        <f t="shared" si="23"/>
        <v>848.87815799999998</v>
      </c>
      <c r="K232" s="17">
        <v>0</v>
      </c>
      <c r="L232" s="17">
        <f t="shared" si="24"/>
        <v>1783.8743899999999</v>
      </c>
      <c r="M232" s="17">
        <v>0</v>
      </c>
      <c r="N232" s="17">
        <v>5665.8</v>
      </c>
      <c r="O232" s="17">
        <v>0</v>
      </c>
      <c r="P232" s="17">
        <v>103.56</v>
      </c>
      <c r="Q232" s="17">
        <f t="shared" si="25"/>
        <v>116.87452900000001</v>
      </c>
      <c r="R232" s="17">
        <v>2350</v>
      </c>
      <c r="S232" s="15"/>
      <c r="T232" s="17">
        <v>15</v>
      </c>
      <c r="U232" s="17">
        <v>0</v>
      </c>
      <c r="V232" s="17">
        <v>2</v>
      </c>
      <c r="W232" s="15"/>
      <c r="X232" s="17"/>
      <c r="Y232" s="17"/>
      <c r="Z232" s="14"/>
      <c r="AA232" s="14">
        <f t="shared" si="26"/>
        <v>123025.82</v>
      </c>
      <c r="AB232" s="16">
        <f t="shared" si="27"/>
        <v>134608.356833</v>
      </c>
    </row>
    <row r="233" spans="1:28" ht="15" customHeight="1" x14ac:dyDescent="0.25">
      <c r="A233" s="12" t="s">
        <v>83</v>
      </c>
      <c r="B233" s="13" t="s">
        <v>266</v>
      </c>
      <c r="C233" s="14">
        <v>73757.13</v>
      </c>
      <c r="D233" s="15"/>
      <c r="E233" s="16">
        <v>67856.559599999993</v>
      </c>
      <c r="F233" s="17">
        <v>5900.5703999999996</v>
      </c>
      <c r="G233" s="15"/>
      <c r="H233" s="17">
        <v>0</v>
      </c>
      <c r="I233" s="17">
        <f t="shared" si="22"/>
        <v>427.79135400000001</v>
      </c>
      <c r="J233" s="17">
        <f t="shared" si="23"/>
        <v>508.92419700000005</v>
      </c>
      <c r="K233" s="17">
        <v>0</v>
      </c>
      <c r="L233" s="17">
        <f t="shared" si="24"/>
        <v>1069.4783849999999</v>
      </c>
      <c r="M233" s="17">
        <v>0</v>
      </c>
      <c r="N233" s="17">
        <v>5665.8</v>
      </c>
      <c r="O233" s="17">
        <v>0</v>
      </c>
      <c r="P233" s="17">
        <v>103.56</v>
      </c>
      <c r="Q233" s="17">
        <f t="shared" si="25"/>
        <v>70.069273499999994</v>
      </c>
      <c r="R233" s="17">
        <v>0</v>
      </c>
      <c r="S233" s="15"/>
      <c r="T233" s="17">
        <v>15</v>
      </c>
      <c r="U233" s="17">
        <v>0</v>
      </c>
      <c r="V233" s="17">
        <v>2</v>
      </c>
      <c r="W233" s="15"/>
      <c r="X233" s="17"/>
      <c r="Y233" s="17"/>
      <c r="Z233" s="14"/>
      <c r="AA233" s="14">
        <f t="shared" si="26"/>
        <v>73757.12999999999</v>
      </c>
      <c r="AB233" s="16">
        <f t="shared" si="27"/>
        <v>81602.753209499991</v>
      </c>
    </row>
    <row r="234" spans="1:28" ht="15" customHeight="1" x14ac:dyDescent="0.25">
      <c r="A234" s="12" t="s">
        <v>83</v>
      </c>
      <c r="B234" s="13" t="s">
        <v>267</v>
      </c>
      <c r="C234" s="14">
        <v>95757.8</v>
      </c>
      <c r="D234" s="15"/>
      <c r="E234" s="16">
        <v>88097.176000000007</v>
      </c>
      <c r="F234" s="17">
        <v>7660.6239999999998</v>
      </c>
      <c r="G234" s="15"/>
      <c r="H234" s="17">
        <v>0</v>
      </c>
      <c r="I234" s="17">
        <f t="shared" si="22"/>
        <v>555.39523999999994</v>
      </c>
      <c r="J234" s="17">
        <f t="shared" si="23"/>
        <v>660.72882000000004</v>
      </c>
      <c r="K234" s="17">
        <v>0</v>
      </c>
      <c r="L234" s="17">
        <f t="shared" si="24"/>
        <v>1388.4881</v>
      </c>
      <c r="M234" s="17">
        <v>0</v>
      </c>
      <c r="N234" s="17">
        <v>7353</v>
      </c>
      <c r="O234" s="17">
        <v>0</v>
      </c>
      <c r="P234" s="17">
        <v>103.56</v>
      </c>
      <c r="Q234" s="17">
        <f t="shared" si="25"/>
        <v>90.969909999999999</v>
      </c>
      <c r="R234" s="17">
        <v>0</v>
      </c>
      <c r="S234" s="15"/>
      <c r="T234" s="17">
        <v>15</v>
      </c>
      <c r="U234" s="17">
        <v>0</v>
      </c>
      <c r="V234" s="17">
        <v>2</v>
      </c>
      <c r="W234" s="15"/>
      <c r="X234" s="17"/>
      <c r="Y234" s="17"/>
      <c r="Z234" s="14"/>
      <c r="AA234" s="14">
        <f t="shared" si="26"/>
        <v>95757.8</v>
      </c>
      <c r="AB234" s="16">
        <f t="shared" si="27"/>
        <v>105909.94207</v>
      </c>
    </row>
    <row r="235" spans="1:28" ht="15" customHeight="1" x14ac:dyDescent="0.25">
      <c r="A235" s="12" t="s">
        <v>83</v>
      </c>
      <c r="B235" s="13" t="s">
        <v>268</v>
      </c>
      <c r="C235" s="14">
        <v>115612.28</v>
      </c>
      <c r="D235" s="15"/>
      <c r="E235" s="16">
        <v>106363.29760000001</v>
      </c>
      <c r="F235" s="17">
        <v>9248.9824000000008</v>
      </c>
      <c r="G235" s="15"/>
      <c r="H235" s="17">
        <v>0</v>
      </c>
      <c r="I235" s="17">
        <f t="shared" si="22"/>
        <v>670.55122399999993</v>
      </c>
      <c r="J235" s="17">
        <f t="shared" si="23"/>
        <v>797.72473200000002</v>
      </c>
      <c r="K235" s="17">
        <v>0</v>
      </c>
      <c r="L235" s="17">
        <f t="shared" si="24"/>
        <v>1676.3780599999998</v>
      </c>
      <c r="M235" s="17">
        <v>0</v>
      </c>
      <c r="N235" s="17">
        <v>7353</v>
      </c>
      <c r="O235" s="17">
        <v>0</v>
      </c>
      <c r="P235" s="17">
        <v>103.56</v>
      </c>
      <c r="Q235" s="17">
        <f t="shared" si="25"/>
        <v>109.831666</v>
      </c>
      <c r="R235" s="17">
        <v>0</v>
      </c>
      <c r="S235" s="15"/>
      <c r="T235" s="17">
        <v>15</v>
      </c>
      <c r="U235" s="17">
        <v>0</v>
      </c>
      <c r="V235" s="17">
        <v>2</v>
      </c>
      <c r="W235" s="15"/>
      <c r="X235" s="17"/>
      <c r="Y235" s="17"/>
      <c r="Z235" s="14"/>
      <c r="AA235" s="14">
        <f t="shared" si="26"/>
        <v>115612.28</v>
      </c>
      <c r="AB235" s="16">
        <f t="shared" si="27"/>
        <v>126323.325682</v>
      </c>
    </row>
    <row r="236" spans="1:28" ht="15" customHeight="1" x14ac:dyDescent="0.25">
      <c r="A236" s="12" t="s">
        <v>83</v>
      </c>
      <c r="B236" s="13" t="s">
        <v>269</v>
      </c>
      <c r="C236" s="14">
        <v>79672.100000000006</v>
      </c>
      <c r="D236" s="15"/>
      <c r="E236" s="16">
        <v>73298.331999999995</v>
      </c>
      <c r="F236" s="17">
        <v>6373.768</v>
      </c>
      <c r="G236" s="15"/>
      <c r="H236" s="17">
        <v>0</v>
      </c>
      <c r="I236" s="17">
        <f t="shared" si="22"/>
        <v>462.09818000000001</v>
      </c>
      <c r="J236" s="17">
        <f t="shared" si="23"/>
        <v>549.73748999999998</v>
      </c>
      <c r="K236" s="17">
        <v>0</v>
      </c>
      <c r="L236" s="17">
        <f t="shared" si="24"/>
        <v>1155.2454499999999</v>
      </c>
      <c r="M236" s="17">
        <v>0</v>
      </c>
      <c r="N236" s="17">
        <v>14192.64</v>
      </c>
      <c r="O236" s="17">
        <v>0</v>
      </c>
      <c r="P236" s="17">
        <v>103.56</v>
      </c>
      <c r="Q236" s="17">
        <f t="shared" si="25"/>
        <v>75.688494999999989</v>
      </c>
      <c r="R236" s="17">
        <v>0</v>
      </c>
      <c r="S236" s="15"/>
      <c r="T236" s="17">
        <v>15</v>
      </c>
      <c r="U236" s="17">
        <v>0</v>
      </c>
      <c r="V236" s="17">
        <v>2</v>
      </c>
      <c r="W236" s="15"/>
      <c r="X236" s="17"/>
      <c r="Y236" s="17"/>
      <c r="Z236" s="14"/>
      <c r="AA236" s="14">
        <f t="shared" si="26"/>
        <v>79672.099999999991</v>
      </c>
      <c r="AB236" s="16">
        <f t="shared" si="27"/>
        <v>96211.069614999986</v>
      </c>
    </row>
    <row r="237" spans="1:28" ht="15" customHeight="1" x14ac:dyDescent="0.25">
      <c r="A237" s="12" t="s">
        <v>83</v>
      </c>
      <c r="B237" s="13" t="s">
        <v>270</v>
      </c>
      <c r="C237" s="14">
        <v>115505.53</v>
      </c>
      <c r="D237" s="15"/>
      <c r="E237" s="16">
        <v>106265.0876</v>
      </c>
      <c r="F237" s="17">
        <v>9240.4423999999999</v>
      </c>
      <c r="G237" s="15"/>
      <c r="H237" s="17">
        <v>0</v>
      </c>
      <c r="I237" s="17">
        <f t="shared" si="22"/>
        <v>669.93207399999994</v>
      </c>
      <c r="J237" s="17">
        <f t="shared" si="23"/>
        <v>796.988157</v>
      </c>
      <c r="K237" s="17">
        <v>0</v>
      </c>
      <c r="L237" s="17">
        <f t="shared" si="24"/>
        <v>1674.8301849999998</v>
      </c>
      <c r="M237" s="17">
        <v>0</v>
      </c>
      <c r="N237" s="17">
        <v>13622.4</v>
      </c>
      <c r="O237" s="17">
        <v>0</v>
      </c>
      <c r="P237" s="17">
        <v>103.56</v>
      </c>
      <c r="Q237" s="17">
        <f t="shared" si="25"/>
        <v>109.7302535</v>
      </c>
      <c r="R237" s="17">
        <v>2350</v>
      </c>
      <c r="S237" s="15"/>
      <c r="T237" s="17">
        <v>15</v>
      </c>
      <c r="U237" s="17">
        <v>0</v>
      </c>
      <c r="V237" s="17">
        <v>2</v>
      </c>
      <c r="W237" s="15"/>
      <c r="X237" s="17"/>
      <c r="Y237" s="17"/>
      <c r="Z237" s="14"/>
      <c r="AA237" s="14">
        <f t="shared" si="26"/>
        <v>115505.53</v>
      </c>
      <c r="AB237" s="16">
        <f t="shared" si="27"/>
        <v>134832.97066949998</v>
      </c>
    </row>
    <row r="238" spans="1:28" ht="15" customHeight="1" x14ac:dyDescent="0.25">
      <c r="A238" s="12" t="s">
        <v>83</v>
      </c>
      <c r="B238" s="13" t="s">
        <v>271</v>
      </c>
      <c r="C238" s="14">
        <v>74600.97</v>
      </c>
      <c r="D238" s="15"/>
      <c r="E238" s="16">
        <v>68632.892399999997</v>
      </c>
      <c r="F238" s="17">
        <v>5968.0775999999996</v>
      </c>
      <c r="G238" s="15"/>
      <c r="H238" s="17">
        <v>0</v>
      </c>
      <c r="I238" s="17">
        <f t="shared" si="22"/>
        <v>432.68562599999996</v>
      </c>
      <c r="J238" s="17">
        <f t="shared" si="23"/>
        <v>514.74669300000005</v>
      </c>
      <c r="K238" s="17">
        <v>0</v>
      </c>
      <c r="L238" s="17">
        <f t="shared" si="24"/>
        <v>1081.7140649999999</v>
      </c>
      <c r="M238" s="17">
        <v>0</v>
      </c>
      <c r="N238" s="17">
        <v>7353</v>
      </c>
      <c r="O238" s="17">
        <v>0</v>
      </c>
      <c r="P238" s="17">
        <v>103.56</v>
      </c>
      <c r="Q238" s="17">
        <f t="shared" si="25"/>
        <v>70.870921499999994</v>
      </c>
      <c r="R238" s="17">
        <v>0</v>
      </c>
      <c r="S238" s="15"/>
      <c r="T238" s="17">
        <v>15</v>
      </c>
      <c r="U238" s="17">
        <v>0</v>
      </c>
      <c r="V238" s="17">
        <v>2</v>
      </c>
      <c r="W238" s="15"/>
      <c r="X238" s="17"/>
      <c r="Y238" s="17"/>
      <c r="Z238" s="14"/>
      <c r="AA238" s="14">
        <f t="shared" si="26"/>
        <v>74600.97</v>
      </c>
      <c r="AB238" s="16">
        <f t="shared" si="27"/>
        <v>84157.547305499989</v>
      </c>
    </row>
    <row r="239" spans="1:28" ht="15" customHeight="1" x14ac:dyDescent="0.25">
      <c r="A239" s="12" t="s">
        <v>83</v>
      </c>
      <c r="B239" s="13" t="s">
        <v>272</v>
      </c>
      <c r="C239" s="14">
        <v>55524.23</v>
      </c>
      <c r="D239" s="15"/>
      <c r="E239" s="16">
        <v>51082.291599999997</v>
      </c>
      <c r="F239" s="17">
        <v>4441.9384</v>
      </c>
      <c r="G239" s="15"/>
      <c r="H239" s="17">
        <v>0</v>
      </c>
      <c r="I239" s="17">
        <f t="shared" si="22"/>
        <v>322.04053399999998</v>
      </c>
      <c r="J239" s="17">
        <f t="shared" si="23"/>
        <v>383.117187</v>
      </c>
      <c r="K239" s="17">
        <v>0</v>
      </c>
      <c r="L239" s="17">
        <f t="shared" si="24"/>
        <v>805.10133499999995</v>
      </c>
      <c r="M239" s="17">
        <v>0</v>
      </c>
      <c r="N239" s="17">
        <v>5665.8</v>
      </c>
      <c r="O239" s="17">
        <v>0</v>
      </c>
      <c r="P239" s="17">
        <v>103.56</v>
      </c>
      <c r="Q239" s="17">
        <f t="shared" si="25"/>
        <v>52.748018499999993</v>
      </c>
      <c r="R239" s="17">
        <v>0</v>
      </c>
      <c r="S239" s="15"/>
      <c r="T239" s="17">
        <v>15</v>
      </c>
      <c r="U239" s="17">
        <v>0</v>
      </c>
      <c r="V239" s="17">
        <v>2</v>
      </c>
      <c r="W239" s="15"/>
      <c r="X239" s="17"/>
      <c r="Y239" s="17"/>
      <c r="Z239" s="14"/>
      <c r="AA239" s="14">
        <f t="shared" si="26"/>
        <v>55524.229999999996</v>
      </c>
      <c r="AB239" s="16">
        <f t="shared" si="27"/>
        <v>62856.597074500001</v>
      </c>
    </row>
    <row r="240" spans="1:28" ht="15" customHeight="1" x14ac:dyDescent="0.25">
      <c r="A240" s="12" t="s">
        <v>83</v>
      </c>
      <c r="B240" s="13" t="s">
        <v>273</v>
      </c>
      <c r="C240" s="14">
        <v>76413.679999999993</v>
      </c>
      <c r="D240" s="15"/>
      <c r="E240" s="16">
        <v>70300.585600000006</v>
      </c>
      <c r="F240" s="17">
        <v>6113.0944</v>
      </c>
      <c r="G240" s="15"/>
      <c r="H240" s="17">
        <v>0</v>
      </c>
      <c r="I240" s="17">
        <f t="shared" si="22"/>
        <v>443.19934399999994</v>
      </c>
      <c r="J240" s="17">
        <f t="shared" si="23"/>
        <v>527.25439199999994</v>
      </c>
      <c r="K240" s="17">
        <v>0</v>
      </c>
      <c r="L240" s="17">
        <f t="shared" si="24"/>
        <v>1107.9983599999998</v>
      </c>
      <c r="M240" s="17">
        <v>0</v>
      </c>
      <c r="N240" s="17">
        <v>7353</v>
      </c>
      <c r="O240" s="17">
        <v>0</v>
      </c>
      <c r="P240" s="17">
        <v>103.56</v>
      </c>
      <c r="Q240" s="17">
        <f t="shared" si="25"/>
        <v>72.592996000000014</v>
      </c>
      <c r="R240" s="17">
        <v>0</v>
      </c>
      <c r="S240" s="15"/>
      <c r="T240" s="17">
        <v>15</v>
      </c>
      <c r="U240" s="17">
        <v>0</v>
      </c>
      <c r="V240" s="17">
        <v>2</v>
      </c>
      <c r="W240" s="15"/>
      <c r="X240" s="17"/>
      <c r="Y240" s="17"/>
      <c r="Z240" s="14"/>
      <c r="AA240" s="14">
        <f t="shared" si="26"/>
        <v>76413.680000000008</v>
      </c>
      <c r="AB240" s="16">
        <f t="shared" si="27"/>
        <v>86021.285092000006</v>
      </c>
    </row>
    <row r="241" spans="1:28" ht="15" customHeight="1" x14ac:dyDescent="0.25">
      <c r="A241" s="12" t="s">
        <v>83</v>
      </c>
      <c r="B241" s="13" t="s">
        <v>274</v>
      </c>
      <c r="C241" s="14">
        <v>108131.65</v>
      </c>
      <c r="D241" s="15"/>
      <c r="E241" s="16">
        <v>99481.118000000002</v>
      </c>
      <c r="F241" s="17">
        <v>8650.5319999999992</v>
      </c>
      <c r="G241" s="15"/>
      <c r="H241" s="17">
        <v>0</v>
      </c>
      <c r="I241" s="17">
        <f t="shared" si="22"/>
        <v>627.16356999999994</v>
      </c>
      <c r="J241" s="17">
        <f t="shared" si="23"/>
        <v>746.108385</v>
      </c>
      <c r="K241" s="17">
        <v>0</v>
      </c>
      <c r="L241" s="17">
        <f t="shared" si="24"/>
        <v>1567.9089249999997</v>
      </c>
      <c r="M241" s="17">
        <v>0</v>
      </c>
      <c r="N241" s="17">
        <v>14192.64</v>
      </c>
      <c r="O241" s="17">
        <v>0</v>
      </c>
      <c r="P241" s="17">
        <v>103.56</v>
      </c>
      <c r="Q241" s="17">
        <f t="shared" si="25"/>
        <v>102.72506749999999</v>
      </c>
      <c r="R241" s="17">
        <v>0</v>
      </c>
      <c r="S241" s="15"/>
      <c r="T241" s="17">
        <v>15</v>
      </c>
      <c r="U241" s="17">
        <v>0</v>
      </c>
      <c r="V241" s="17">
        <v>2</v>
      </c>
      <c r="W241" s="15"/>
      <c r="X241" s="17"/>
      <c r="Y241" s="17"/>
      <c r="Z241" s="14"/>
      <c r="AA241" s="14">
        <f t="shared" si="26"/>
        <v>108131.65</v>
      </c>
      <c r="AB241" s="16">
        <f t="shared" si="27"/>
        <v>125471.75594749999</v>
      </c>
    </row>
    <row r="242" spans="1:28" ht="15" customHeight="1" x14ac:dyDescent="0.25">
      <c r="A242" s="12" t="s">
        <v>83</v>
      </c>
      <c r="B242" s="13" t="s">
        <v>275</v>
      </c>
      <c r="C242" s="14">
        <v>112411.53</v>
      </c>
      <c r="D242" s="15"/>
      <c r="E242" s="16">
        <v>103418.6076</v>
      </c>
      <c r="F242" s="17">
        <v>8992.9223999999995</v>
      </c>
      <c r="G242" s="15"/>
      <c r="H242" s="17">
        <v>0</v>
      </c>
      <c r="I242" s="17">
        <f t="shared" si="22"/>
        <v>651.98687399999994</v>
      </c>
      <c r="J242" s="17">
        <f t="shared" si="23"/>
        <v>775.63955699999997</v>
      </c>
      <c r="K242" s="17">
        <v>0</v>
      </c>
      <c r="L242" s="17">
        <f t="shared" si="24"/>
        <v>1629.967185</v>
      </c>
      <c r="M242" s="17">
        <v>0</v>
      </c>
      <c r="N242" s="17">
        <v>13622.4</v>
      </c>
      <c r="O242" s="17">
        <v>0</v>
      </c>
      <c r="P242" s="17">
        <v>103.56</v>
      </c>
      <c r="Q242" s="17">
        <f t="shared" si="25"/>
        <v>106.7909535</v>
      </c>
      <c r="R242" s="17">
        <v>2350</v>
      </c>
      <c r="S242" s="15"/>
      <c r="T242" s="17">
        <v>15</v>
      </c>
      <c r="U242" s="17">
        <v>0</v>
      </c>
      <c r="V242" s="17">
        <v>2</v>
      </c>
      <c r="W242" s="15"/>
      <c r="X242" s="17"/>
      <c r="Y242" s="17"/>
      <c r="Z242" s="14" t="s">
        <v>49</v>
      </c>
      <c r="AA242" s="14">
        <f t="shared" si="26"/>
        <v>112411.53</v>
      </c>
      <c r="AB242" s="16">
        <f t="shared" si="27"/>
        <v>131651.87456949998</v>
      </c>
    </row>
    <row r="243" spans="1:28" ht="15" customHeight="1" x14ac:dyDescent="0.25">
      <c r="A243" s="12" t="s">
        <v>83</v>
      </c>
      <c r="B243" s="13" t="s">
        <v>276</v>
      </c>
      <c r="C243" s="14">
        <v>105391.73</v>
      </c>
      <c r="D243" s="15"/>
      <c r="E243" s="16">
        <v>96960.391600000003</v>
      </c>
      <c r="F243" s="17">
        <v>8431.3384000000005</v>
      </c>
      <c r="G243" s="15"/>
      <c r="H243" s="17">
        <v>0</v>
      </c>
      <c r="I243" s="17">
        <f t="shared" si="22"/>
        <v>611.27203399999996</v>
      </c>
      <c r="J243" s="17">
        <f t="shared" si="23"/>
        <v>727.20293699999991</v>
      </c>
      <c r="K243" s="17">
        <v>0</v>
      </c>
      <c r="L243" s="17">
        <f t="shared" si="24"/>
        <v>1528.1800849999997</v>
      </c>
      <c r="M243" s="17">
        <v>0</v>
      </c>
      <c r="N243" s="17">
        <v>7353</v>
      </c>
      <c r="O243" s="17">
        <v>0</v>
      </c>
      <c r="P243" s="17">
        <v>103.56</v>
      </c>
      <c r="Q243" s="17">
        <f t="shared" si="25"/>
        <v>100.12214350000001</v>
      </c>
      <c r="R243" s="17">
        <v>0</v>
      </c>
      <c r="S243" s="15"/>
      <c r="T243" s="17">
        <v>15</v>
      </c>
      <c r="U243" s="17">
        <v>0</v>
      </c>
      <c r="V243" s="17">
        <v>2</v>
      </c>
      <c r="W243" s="15"/>
      <c r="X243" s="17"/>
      <c r="Y243" s="17"/>
      <c r="Z243" s="14"/>
      <c r="AA243" s="14">
        <f t="shared" si="26"/>
        <v>105391.73000000001</v>
      </c>
      <c r="AB243" s="16">
        <f t="shared" si="27"/>
        <v>115815.0671995</v>
      </c>
    </row>
    <row r="244" spans="1:28" ht="15" customHeight="1" x14ac:dyDescent="0.25">
      <c r="A244" s="12" t="s">
        <v>83</v>
      </c>
      <c r="B244" s="13" t="s">
        <v>277</v>
      </c>
      <c r="C244" s="14">
        <v>137525.63</v>
      </c>
      <c r="D244" s="15"/>
      <c r="E244" s="16">
        <v>126523.5796</v>
      </c>
      <c r="F244" s="17">
        <v>11002.0504</v>
      </c>
      <c r="G244" s="15"/>
      <c r="H244" s="17">
        <v>0</v>
      </c>
      <c r="I244" s="17">
        <f t="shared" si="22"/>
        <v>797.64865399999996</v>
      </c>
      <c r="J244" s="17">
        <f t="shared" si="23"/>
        <v>948.92684700000007</v>
      </c>
      <c r="K244" s="17">
        <v>0</v>
      </c>
      <c r="L244" s="17">
        <f t="shared" si="24"/>
        <v>1994.121635</v>
      </c>
      <c r="M244" s="17">
        <v>0</v>
      </c>
      <c r="N244" s="17">
        <v>14192.64</v>
      </c>
      <c r="O244" s="17">
        <v>0</v>
      </c>
      <c r="P244" s="17">
        <v>103.56</v>
      </c>
      <c r="Q244" s="17">
        <f t="shared" si="25"/>
        <v>130.6493485</v>
      </c>
      <c r="R244" s="17">
        <v>2350</v>
      </c>
      <c r="S244" s="15"/>
      <c r="T244" s="17">
        <v>15</v>
      </c>
      <c r="U244" s="17">
        <v>0</v>
      </c>
      <c r="V244" s="17">
        <v>2</v>
      </c>
      <c r="W244" s="15"/>
      <c r="X244" s="17"/>
      <c r="Y244" s="17"/>
      <c r="Z244" s="14" t="s">
        <v>49</v>
      </c>
      <c r="AA244" s="14">
        <f t="shared" si="26"/>
        <v>137525.63</v>
      </c>
      <c r="AB244" s="16">
        <f t="shared" si="27"/>
        <v>158043.1764845</v>
      </c>
    </row>
    <row r="245" spans="1:28" ht="15" customHeight="1" x14ac:dyDescent="0.25">
      <c r="A245" s="12" t="s">
        <v>83</v>
      </c>
      <c r="B245" s="13" t="s">
        <v>278</v>
      </c>
      <c r="C245" s="14">
        <v>91980.88</v>
      </c>
      <c r="D245" s="15"/>
      <c r="E245" s="16">
        <v>84622.409599999999</v>
      </c>
      <c r="F245" s="17">
        <v>7358.4704000000002</v>
      </c>
      <c r="G245" s="15"/>
      <c r="H245" s="17">
        <v>0</v>
      </c>
      <c r="I245" s="17">
        <f t="shared" si="22"/>
        <v>533.489104</v>
      </c>
      <c r="J245" s="17">
        <f t="shared" si="23"/>
        <v>634.66807200000005</v>
      </c>
      <c r="K245" s="17">
        <v>0</v>
      </c>
      <c r="L245" s="17">
        <f t="shared" si="24"/>
        <v>1333.7227599999999</v>
      </c>
      <c r="M245" s="17">
        <v>0</v>
      </c>
      <c r="N245" s="17">
        <v>7353</v>
      </c>
      <c r="O245" s="17">
        <v>0</v>
      </c>
      <c r="P245" s="17">
        <v>103.56</v>
      </c>
      <c r="Q245" s="17">
        <f t="shared" si="25"/>
        <v>87.381836000000007</v>
      </c>
      <c r="R245" s="17">
        <v>0</v>
      </c>
      <c r="S245" s="15"/>
      <c r="T245" s="17">
        <v>15</v>
      </c>
      <c r="U245" s="17">
        <v>0</v>
      </c>
      <c r="V245" s="17">
        <v>2</v>
      </c>
      <c r="W245" s="15"/>
      <c r="X245" s="17"/>
      <c r="Y245" s="17"/>
      <c r="Z245" s="14"/>
      <c r="AA245" s="14">
        <f t="shared" si="26"/>
        <v>91980.88</v>
      </c>
      <c r="AB245" s="16">
        <f t="shared" si="27"/>
        <v>102026.701772</v>
      </c>
    </row>
    <row r="246" spans="1:28" ht="15" customHeight="1" x14ac:dyDescent="0.25">
      <c r="A246" s="12" t="s">
        <v>83</v>
      </c>
      <c r="B246" s="13" t="s">
        <v>279</v>
      </c>
      <c r="C246" s="14">
        <v>97296.02</v>
      </c>
      <c r="D246" s="15"/>
      <c r="E246" s="16">
        <v>89512.338399999993</v>
      </c>
      <c r="F246" s="17">
        <v>7783.6815999999999</v>
      </c>
      <c r="G246" s="15"/>
      <c r="H246" s="17">
        <v>0</v>
      </c>
      <c r="I246" s="17">
        <f t="shared" si="22"/>
        <v>564.31691599999999</v>
      </c>
      <c r="J246" s="17">
        <f t="shared" si="23"/>
        <v>671.34253799999999</v>
      </c>
      <c r="K246" s="17">
        <v>0</v>
      </c>
      <c r="L246" s="17">
        <f t="shared" si="24"/>
        <v>1410.7922899999999</v>
      </c>
      <c r="M246" s="17">
        <v>0</v>
      </c>
      <c r="N246" s="17">
        <v>5665.8</v>
      </c>
      <c r="O246" s="17">
        <v>0</v>
      </c>
      <c r="P246" s="17">
        <v>103.56</v>
      </c>
      <c r="Q246" s="17">
        <f t="shared" si="25"/>
        <v>92.431218999999984</v>
      </c>
      <c r="R246" s="17">
        <v>0</v>
      </c>
      <c r="S246" s="15"/>
      <c r="T246" s="17">
        <v>15</v>
      </c>
      <c r="U246" s="17">
        <v>0</v>
      </c>
      <c r="V246" s="17">
        <v>2</v>
      </c>
      <c r="W246" s="15"/>
      <c r="X246" s="17"/>
      <c r="Y246" s="17"/>
      <c r="Z246" s="14"/>
      <c r="AA246" s="14">
        <f t="shared" si="26"/>
        <v>97296.01999999999</v>
      </c>
      <c r="AB246" s="16">
        <f t="shared" si="27"/>
        <v>105804.26296299999</v>
      </c>
    </row>
    <row r="247" spans="1:28" ht="15" customHeight="1" x14ac:dyDescent="0.25">
      <c r="A247" s="12" t="s">
        <v>83</v>
      </c>
      <c r="B247" s="13" t="s">
        <v>280</v>
      </c>
      <c r="C247" s="14">
        <v>97296.02</v>
      </c>
      <c r="D247" s="15"/>
      <c r="E247" s="16">
        <v>89512.338399999993</v>
      </c>
      <c r="F247" s="17">
        <v>7783.6815999999999</v>
      </c>
      <c r="G247" s="15"/>
      <c r="H247" s="17">
        <v>0</v>
      </c>
      <c r="I247" s="17">
        <f t="shared" si="22"/>
        <v>564.31691599999999</v>
      </c>
      <c r="J247" s="17">
        <f t="shared" si="23"/>
        <v>671.34253799999999</v>
      </c>
      <c r="K247" s="17">
        <v>0</v>
      </c>
      <c r="L247" s="17">
        <f t="shared" si="24"/>
        <v>1410.7922899999999</v>
      </c>
      <c r="M247" s="17">
        <v>0</v>
      </c>
      <c r="N247" s="17">
        <v>7353</v>
      </c>
      <c r="O247" s="17">
        <v>0</v>
      </c>
      <c r="P247" s="17">
        <v>103.56</v>
      </c>
      <c r="Q247" s="17">
        <f t="shared" si="25"/>
        <v>92.431218999999984</v>
      </c>
      <c r="R247" s="17">
        <v>0</v>
      </c>
      <c r="S247" s="15"/>
      <c r="T247" s="17">
        <v>15</v>
      </c>
      <c r="U247" s="17">
        <v>0</v>
      </c>
      <c r="V247" s="17">
        <v>2</v>
      </c>
      <c r="W247" s="15"/>
      <c r="X247" s="17"/>
      <c r="Y247" s="17"/>
      <c r="Z247" s="14"/>
      <c r="AA247" s="14">
        <f t="shared" si="26"/>
        <v>97296.01999999999</v>
      </c>
      <c r="AB247" s="16">
        <f t="shared" si="27"/>
        <v>107491.46296299998</v>
      </c>
    </row>
    <row r="248" spans="1:28" ht="15" customHeight="1" x14ac:dyDescent="0.25">
      <c r="A248" s="12" t="s">
        <v>83</v>
      </c>
      <c r="B248" s="13" t="s">
        <v>281</v>
      </c>
      <c r="C248" s="14">
        <v>125529.87</v>
      </c>
      <c r="D248" s="15"/>
      <c r="E248" s="16">
        <v>115487.4804</v>
      </c>
      <c r="F248" s="17">
        <v>10042.3896</v>
      </c>
      <c r="G248" s="15"/>
      <c r="H248" s="17">
        <v>0</v>
      </c>
      <c r="I248" s="17">
        <f t="shared" si="22"/>
        <v>728.07324599999993</v>
      </c>
      <c r="J248" s="17">
        <f t="shared" si="23"/>
        <v>866.15610299999992</v>
      </c>
      <c r="K248" s="17">
        <v>0</v>
      </c>
      <c r="L248" s="17">
        <f t="shared" si="24"/>
        <v>1820.1831149999998</v>
      </c>
      <c r="M248" s="17">
        <v>0</v>
      </c>
      <c r="N248" s="17">
        <v>14192.64</v>
      </c>
      <c r="O248" s="17">
        <v>0</v>
      </c>
      <c r="P248" s="17">
        <v>103.56</v>
      </c>
      <c r="Q248" s="17">
        <f t="shared" si="25"/>
        <v>119.2533765</v>
      </c>
      <c r="R248" s="17">
        <v>2350</v>
      </c>
      <c r="S248" s="15"/>
      <c r="T248" s="17">
        <v>15</v>
      </c>
      <c r="U248" s="17">
        <v>0</v>
      </c>
      <c r="V248" s="17">
        <v>2</v>
      </c>
      <c r="W248" s="15"/>
      <c r="X248" s="17"/>
      <c r="Y248" s="17"/>
      <c r="Z248" s="14"/>
      <c r="AA248" s="14">
        <f t="shared" si="26"/>
        <v>125529.87</v>
      </c>
      <c r="AB248" s="16">
        <f t="shared" si="27"/>
        <v>145709.73584050001</v>
      </c>
    </row>
    <row r="249" spans="1:28" ht="15" customHeight="1" x14ac:dyDescent="0.25">
      <c r="A249" s="12" t="s">
        <v>83</v>
      </c>
      <c r="B249" s="13" t="s">
        <v>282</v>
      </c>
      <c r="C249" s="14">
        <v>125529.87</v>
      </c>
      <c r="D249" s="15"/>
      <c r="E249" s="16">
        <v>115487.4804</v>
      </c>
      <c r="F249" s="17">
        <v>10042.3896</v>
      </c>
      <c r="G249" s="15"/>
      <c r="H249" s="17">
        <v>0</v>
      </c>
      <c r="I249" s="17">
        <f t="shared" si="22"/>
        <v>728.07324599999993</v>
      </c>
      <c r="J249" s="17">
        <f t="shared" si="23"/>
        <v>866.15610299999992</v>
      </c>
      <c r="K249" s="17">
        <v>0</v>
      </c>
      <c r="L249" s="17">
        <f t="shared" si="24"/>
        <v>1820.1831149999998</v>
      </c>
      <c r="M249" s="17">
        <v>0</v>
      </c>
      <c r="N249" s="17">
        <v>13622.4</v>
      </c>
      <c r="O249" s="17">
        <v>0</v>
      </c>
      <c r="P249" s="17">
        <v>103.56</v>
      </c>
      <c r="Q249" s="17">
        <f t="shared" si="25"/>
        <v>119.2533765</v>
      </c>
      <c r="R249" s="17">
        <v>2350</v>
      </c>
      <c r="S249" s="15"/>
      <c r="T249" s="17">
        <v>15</v>
      </c>
      <c r="U249" s="17">
        <v>0</v>
      </c>
      <c r="V249" s="17">
        <v>2</v>
      </c>
      <c r="W249" s="15"/>
      <c r="X249" s="17"/>
      <c r="Y249" s="17"/>
      <c r="Z249" s="14"/>
      <c r="AA249" s="14">
        <f t="shared" si="26"/>
        <v>125529.87</v>
      </c>
      <c r="AB249" s="16">
        <f t="shared" si="27"/>
        <v>145139.49584049999</v>
      </c>
    </row>
    <row r="250" spans="1:28" ht="15" customHeight="1" x14ac:dyDescent="0.25">
      <c r="A250" s="12" t="s">
        <v>83</v>
      </c>
      <c r="B250" s="13" t="s">
        <v>283</v>
      </c>
      <c r="C250" s="14">
        <v>57944.92</v>
      </c>
      <c r="D250" s="15"/>
      <c r="E250" s="16">
        <v>53309.326399999998</v>
      </c>
      <c r="F250" s="17">
        <v>4635.5936000000002</v>
      </c>
      <c r="G250" s="15"/>
      <c r="H250" s="17">
        <v>0</v>
      </c>
      <c r="I250" s="17">
        <f t="shared" si="22"/>
        <v>336.080536</v>
      </c>
      <c r="J250" s="17">
        <f t="shared" si="23"/>
        <v>399.81994799999995</v>
      </c>
      <c r="K250" s="17">
        <v>0</v>
      </c>
      <c r="L250" s="17">
        <f t="shared" si="24"/>
        <v>840.20133999999996</v>
      </c>
      <c r="M250" s="17">
        <v>0</v>
      </c>
      <c r="N250" s="17">
        <v>7353</v>
      </c>
      <c r="O250" s="17">
        <v>0</v>
      </c>
      <c r="P250" s="17">
        <v>103.56</v>
      </c>
      <c r="Q250" s="17">
        <f t="shared" si="25"/>
        <v>55.047674000000001</v>
      </c>
      <c r="R250" s="17">
        <v>0</v>
      </c>
      <c r="S250" s="15"/>
      <c r="T250" s="17">
        <v>15</v>
      </c>
      <c r="U250" s="17">
        <v>0</v>
      </c>
      <c r="V250" s="17">
        <v>2</v>
      </c>
      <c r="W250" s="15"/>
      <c r="X250" s="17"/>
      <c r="Y250" s="17"/>
      <c r="Z250" s="14"/>
      <c r="AA250" s="14">
        <f t="shared" si="26"/>
        <v>57944.92</v>
      </c>
      <c r="AB250" s="16">
        <f t="shared" si="27"/>
        <v>67032.629497999995</v>
      </c>
    </row>
    <row r="251" spans="1:28" ht="15" customHeight="1" x14ac:dyDescent="0.25">
      <c r="A251" s="12" t="s">
        <v>83</v>
      </c>
      <c r="B251" s="13" t="s">
        <v>284</v>
      </c>
      <c r="C251" s="14">
        <v>128593.82</v>
      </c>
      <c r="D251" s="15"/>
      <c r="E251" s="16">
        <v>118306.3144</v>
      </c>
      <c r="F251" s="17">
        <v>10287.5056</v>
      </c>
      <c r="G251" s="15"/>
      <c r="H251" s="17">
        <v>0</v>
      </c>
      <c r="I251" s="17">
        <f t="shared" si="22"/>
        <v>745.844156</v>
      </c>
      <c r="J251" s="17">
        <f t="shared" si="23"/>
        <v>887.29735800000003</v>
      </c>
      <c r="K251" s="17">
        <v>0</v>
      </c>
      <c r="L251" s="17">
        <f t="shared" si="24"/>
        <v>1864.6103900000001</v>
      </c>
      <c r="M251" s="17">
        <v>0</v>
      </c>
      <c r="N251" s="17">
        <v>13622.4</v>
      </c>
      <c r="O251" s="17">
        <v>0</v>
      </c>
      <c r="P251" s="17">
        <v>103.56</v>
      </c>
      <c r="Q251" s="17">
        <f t="shared" si="25"/>
        <v>122.164129</v>
      </c>
      <c r="R251" s="17">
        <v>2350</v>
      </c>
      <c r="S251" s="15"/>
      <c r="T251" s="17">
        <v>15</v>
      </c>
      <c r="U251" s="17">
        <v>0</v>
      </c>
      <c r="V251" s="17">
        <v>2</v>
      </c>
      <c r="W251" s="15"/>
      <c r="X251" s="17"/>
      <c r="Y251" s="17"/>
      <c r="Z251" s="14" t="s">
        <v>49</v>
      </c>
      <c r="AA251" s="14">
        <f t="shared" si="26"/>
        <v>128593.82</v>
      </c>
      <c r="AB251" s="16">
        <f t="shared" si="27"/>
        <v>148289.69603300001</v>
      </c>
    </row>
    <row r="252" spans="1:28" ht="15" customHeight="1" x14ac:dyDescent="0.25">
      <c r="A252" s="12" t="s">
        <v>83</v>
      </c>
      <c r="B252" s="13" t="s">
        <v>285</v>
      </c>
      <c r="C252" s="14">
        <v>95367.4</v>
      </c>
      <c r="D252" s="15"/>
      <c r="E252" s="16">
        <v>87738.008000000002</v>
      </c>
      <c r="F252" s="17">
        <v>7629.3919999999998</v>
      </c>
      <c r="G252" s="15"/>
      <c r="H252" s="17">
        <v>0</v>
      </c>
      <c r="I252" s="17">
        <f t="shared" si="22"/>
        <v>553.13091999999995</v>
      </c>
      <c r="J252" s="17">
        <f t="shared" si="23"/>
        <v>658.03505999999993</v>
      </c>
      <c r="K252" s="17">
        <v>0</v>
      </c>
      <c r="L252" s="17">
        <f t="shared" si="24"/>
        <v>1382.8272999999999</v>
      </c>
      <c r="M252" s="17">
        <v>0</v>
      </c>
      <c r="N252" s="17">
        <v>13622.4</v>
      </c>
      <c r="O252" s="17">
        <v>0</v>
      </c>
      <c r="P252" s="17">
        <v>103.56</v>
      </c>
      <c r="Q252" s="17">
        <f t="shared" si="25"/>
        <v>90.599029999999999</v>
      </c>
      <c r="R252" s="17">
        <v>0</v>
      </c>
      <c r="S252" s="15"/>
      <c r="T252" s="17">
        <v>15</v>
      </c>
      <c r="U252" s="17">
        <v>0</v>
      </c>
      <c r="V252" s="17">
        <v>2</v>
      </c>
      <c r="W252" s="15"/>
      <c r="X252" s="17"/>
      <c r="Y252" s="17"/>
      <c r="Z252" s="14"/>
      <c r="AA252" s="14">
        <f t="shared" si="26"/>
        <v>95367.4</v>
      </c>
      <c r="AB252" s="16">
        <f t="shared" si="27"/>
        <v>111777.95230999998</v>
      </c>
    </row>
    <row r="253" spans="1:28" ht="15" customHeight="1" x14ac:dyDescent="0.25">
      <c r="A253" s="12" t="s">
        <v>83</v>
      </c>
      <c r="B253" s="13" t="s">
        <v>286</v>
      </c>
      <c r="C253" s="14">
        <v>63384.08</v>
      </c>
      <c r="D253" s="15"/>
      <c r="E253" s="16">
        <v>58313.353600000002</v>
      </c>
      <c r="F253" s="17">
        <v>5070.7263999999996</v>
      </c>
      <c r="G253" s="15"/>
      <c r="H253" s="17">
        <v>0</v>
      </c>
      <c r="I253" s="17">
        <f t="shared" si="22"/>
        <v>367.62766399999998</v>
      </c>
      <c r="J253" s="17">
        <f t="shared" si="23"/>
        <v>437.35015199999998</v>
      </c>
      <c r="K253" s="17">
        <v>0</v>
      </c>
      <c r="L253" s="17">
        <f t="shared" si="24"/>
        <v>919.06916000000001</v>
      </c>
      <c r="M253" s="17">
        <v>0</v>
      </c>
      <c r="N253" s="17">
        <v>5665.8</v>
      </c>
      <c r="O253" s="17">
        <v>0</v>
      </c>
      <c r="P253" s="17">
        <v>103.56</v>
      </c>
      <c r="Q253" s="17">
        <f t="shared" si="25"/>
        <v>60.214876000000004</v>
      </c>
      <c r="R253" s="17">
        <v>0</v>
      </c>
      <c r="S253" s="15"/>
      <c r="T253" s="17">
        <v>15</v>
      </c>
      <c r="U253" s="17">
        <v>0</v>
      </c>
      <c r="V253" s="17">
        <v>2</v>
      </c>
      <c r="W253" s="15"/>
      <c r="X253" s="17"/>
      <c r="Y253" s="17"/>
      <c r="Z253" s="14"/>
      <c r="AA253" s="14">
        <f t="shared" si="26"/>
        <v>63384.08</v>
      </c>
      <c r="AB253" s="16">
        <f t="shared" si="27"/>
        <v>70937.701851999998</v>
      </c>
    </row>
    <row r="254" spans="1:28" ht="15" customHeight="1" x14ac:dyDescent="0.25">
      <c r="A254" s="12" t="s">
        <v>83</v>
      </c>
      <c r="B254" s="13" t="s">
        <v>287</v>
      </c>
      <c r="C254" s="14">
        <v>76413.679999999993</v>
      </c>
      <c r="D254" s="15"/>
      <c r="E254" s="16">
        <v>70300.585600000006</v>
      </c>
      <c r="F254" s="17">
        <v>6113.0944</v>
      </c>
      <c r="G254" s="15"/>
      <c r="H254" s="17">
        <v>0</v>
      </c>
      <c r="I254" s="17">
        <f t="shared" si="22"/>
        <v>443.19934399999994</v>
      </c>
      <c r="J254" s="17">
        <f t="shared" si="23"/>
        <v>527.25439199999994</v>
      </c>
      <c r="K254" s="17">
        <v>0</v>
      </c>
      <c r="L254" s="17">
        <f t="shared" si="24"/>
        <v>1107.9983599999998</v>
      </c>
      <c r="M254" s="17">
        <v>0</v>
      </c>
      <c r="N254" s="17">
        <v>7353</v>
      </c>
      <c r="O254" s="17">
        <v>0</v>
      </c>
      <c r="P254" s="17">
        <v>103.56</v>
      </c>
      <c r="Q254" s="17">
        <f t="shared" si="25"/>
        <v>72.592996000000014</v>
      </c>
      <c r="R254" s="17">
        <v>0</v>
      </c>
      <c r="S254" s="15"/>
      <c r="T254" s="17">
        <v>15</v>
      </c>
      <c r="U254" s="17">
        <v>0</v>
      </c>
      <c r="V254" s="17">
        <v>2</v>
      </c>
      <c r="W254" s="15"/>
      <c r="X254" s="17"/>
      <c r="Y254" s="17"/>
      <c r="Z254" s="14"/>
      <c r="AA254" s="14">
        <f t="shared" si="26"/>
        <v>76413.680000000008</v>
      </c>
      <c r="AB254" s="16">
        <f t="shared" si="27"/>
        <v>86021.285092000006</v>
      </c>
    </row>
    <row r="255" spans="1:28" ht="15" customHeight="1" x14ac:dyDescent="0.25">
      <c r="A255" s="12" t="s">
        <v>83</v>
      </c>
      <c r="B255" s="13" t="s">
        <v>288</v>
      </c>
      <c r="C255" s="14">
        <v>112411.53</v>
      </c>
      <c r="D255" s="15"/>
      <c r="E255" s="16">
        <v>103418.6076</v>
      </c>
      <c r="F255" s="17">
        <v>8992.9223999999995</v>
      </c>
      <c r="G255" s="15"/>
      <c r="H255" s="17">
        <v>0</v>
      </c>
      <c r="I255" s="17">
        <f t="shared" si="22"/>
        <v>651.98687399999994</v>
      </c>
      <c r="J255" s="17">
        <f t="shared" si="23"/>
        <v>775.63955699999997</v>
      </c>
      <c r="K255" s="17">
        <v>0</v>
      </c>
      <c r="L255" s="17">
        <f t="shared" si="24"/>
        <v>1629.967185</v>
      </c>
      <c r="M255" s="17">
        <v>0</v>
      </c>
      <c r="N255" s="17">
        <v>13622.4</v>
      </c>
      <c r="O255" s="17">
        <v>0</v>
      </c>
      <c r="P255" s="17">
        <v>103.56</v>
      </c>
      <c r="Q255" s="17">
        <f t="shared" si="25"/>
        <v>106.7909535</v>
      </c>
      <c r="R255" s="17">
        <v>2350</v>
      </c>
      <c r="S255" s="15"/>
      <c r="T255" s="17">
        <v>15</v>
      </c>
      <c r="U255" s="17">
        <v>0</v>
      </c>
      <c r="V255" s="17">
        <v>2</v>
      </c>
      <c r="W255" s="15"/>
      <c r="X255" s="17"/>
      <c r="Y255" s="17"/>
      <c r="Z255" s="14" t="s">
        <v>49</v>
      </c>
      <c r="AA255" s="14">
        <f t="shared" si="26"/>
        <v>112411.53</v>
      </c>
      <c r="AB255" s="16">
        <f t="shared" si="27"/>
        <v>131651.87456949998</v>
      </c>
    </row>
    <row r="256" spans="1:28" ht="15" customHeight="1" x14ac:dyDescent="0.25">
      <c r="A256" s="12" t="s">
        <v>83</v>
      </c>
      <c r="B256" s="13" t="s">
        <v>289</v>
      </c>
      <c r="C256" s="14">
        <v>79672.100000000006</v>
      </c>
      <c r="D256" s="15"/>
      <c r="E256" s="16">
        <v>73298.331999999995</v>
      </c>
      <c r="F256" s="17">
        <v>6373.768</v>
      </c>
      <c r="G256" s="15"/>
      <c r="H256" s="17">
        <v>0</v>
      </c>
      <c r="I256" s="17">
        <f t="shared" si="22"/>
        <v>462.09818000000001</v>
      </c>
      <c r="J256" s="17">
        <f t="shared" si="23"/>
        <v>549.73748999999998</v>
      </c>
      <c r="K256" s="17">
        <v>0</v>
      </c>
      <c r="L256" s="17">
        <f t="shared" si="24"/>
        <v>1155.2454499999999</v>
      </c>
      <c r="M256" s="17">
        <v>0</v>
      </c>
      <c r="N256" s="17">
        <v>7353</v>
      </c>
      <c r="O256" s="17">
        <v>0</v>
      </c>
      <c r="P256" s="17">
        <v>103.56</v>
      </c>
      <c r="Q256" s="17">
        <f t="shared" si="25"/>
        <v>75.688494999999989</v>
      </c>
      <c r="R256" s="17">
        <v>0</v>
      </c>
      <c r="S256" s="15"/>
      <c r="T256" s="17">
        <v>15</v>
      </c>
      <c r="U256" s="17">
        <v>0</v>
      </c>
      <c r="V256" s="17">
        <v>2</v>
      </c>
      <c r="W256" s="15"/>
      <c r="X256" s="17"/>
      <c r="Y256" s="17"/>
      <c r="Z256" s="14"/>
      <c r="AA256" s="14">
        <f t="shared" si="26"/>
        <v>79672.099999999991</v>
      </c>
      <c r="AB256" s="16">
        <f t="shared" si="27"/>
        <v>89371.429614999986</v>
      </c>
    </row>
    <row r="257" spans="1:28" ht="15" customHeight="1" x14ac:dyDescent="0.25">
      <c r="A257" s="12" t="s">
        <v>83</v>
      </c>
      <c r="B257" s="13" t="s">
        <v>290</v>
      </c>
      <c r="C257" s="14">
        <v>120485.17</v>
      </c>
      <c r="D257" s="15"/>
      <c r="E257" s="16">
        <v>110846.3564</v>
      </c>
      <c r="F257" s="17">
        <v>9638.8135999999995</v>
      </c>
      <c r="G257" s="15"/>
      <c r="H257" s="17">
        <v>0</v>
      </c>
      <c r="I257" s="17">
        <f t="shared" si="22"/>
        <v>698.81398599999989</v>
      </c>
      <c r="J257" s="17">
        <f t="shared" si="23"/>
        <v>831.34767299999999</v>
      </c>
      <c r="K257" s="17">
        <v>0</v>
      </c>
      <c r="L257" s="17">
        <f t="shared" si="24"/>
        <v>1747.0349649999998</v>
      </c>
      <c r="M257" s="17">
        <v>0</v>
      </c>
      <c r="N257" s="17">
        <v>7353</v>
      </c>
      <c r="O257" s="17">
        <v>564</v>
      </c>
      <c r="P257" s="17">
        <v>103.56</v>
      </c>
      <c r="Q257" s="17">
        <f t="shared" si="25"/>
        <v>114.46091149999999</v>
      </c>
      <c r="R257" s="17">
        <v>2350</v>
      </c>
      <c r="S257" s="15"/>
      <c r="T257" s="17">
        <v>15</v>
      </c>
      <c r="U257" s="17">
        <v>0</v>
      </c>
      <c r="V257" s="17">
        <v>2</v>
      </c>
      <c r="W257" s="15"/>
      <c r="X257" s="17"/>
      <c r="Y257" s="17"/>
      <c r="Z257" s="14"/>
      <c r="AA257" s="14">
        <f t="shared" si="26"/>
        <v>120485.17</v>
      </c>
      <c r="AB257" s="16">
        <f t="shared" si="27"/>
        <v>134247.38753549999</v>
      </c>
    </row>
    <row r="258" spans="1:28" ht="15" customHeight="1" x14ac:dyDescent="0.25">
      <c r="A258" s="12" t="s">
        <v>83</v>
      </c>
      <c r="B258" s="13" t="s">
        <v>291</v>
      </c>
      <c r="C258" s="14">
        <v>89323.32</v>
      </c>
      <c r="D258" s="15"/>
      <c r="E258" s="16">
        <v>82177.454400000002</v>
      </c>
      <c r="F258" s="17">
        <v>7145.8656000000001</v>
      </c>
      <c r="G258" s="15"/>
      <c r="H258" s="17">
        <v>0</v>
      </c>
      <c r="I258" s="17">
        <f t="shared" si="22"/>
        <v>518.07525599999997</v>
      </c>
      <c r="J258" s="17">
        <f t="shared" si="23"/>
        <v>616.33090800000002</v>
      </c>
      <c r="K258" s="17">
        <v>0</v>
      </c>
      <c r="L258" s="17">
        <f t="shared" si="24"/>
        <v>1295.18814</v>
      </c>
      <c r="M258" s="17">
        <v>0</v>
      </c>
      <c r="N258" s="17">
        <v>13622.4</v>
      </c>
      <c r="O258" s="17">
        <v>0</v>
      </c>
      <c r="P258" s="17">
        <v>103.56</v>
      </c>
      <c r="Q258" s="17">
        <f t="shared" si="25"/>
        <v>84.857154000000008</v>
      </c>
      <c r="R258" s="17">
        <v>0</v>
      </c>
      <c r="S258" s="15"/>
      <c r="T258" s="17">
        <v>15</v>
      </c>
      <c r="U258" s="17">
        <v>0</v>
      </c>
      <c r="V258" s="17">
        <v>2</v>
      </c>
      <c r="W258" s="15"/>
      <c r="X258" s="17"/>
      <c r="Y258" s="17"/>
      <c r="Z258" s="14"/>
      <c r="AA258" s="14">
        <f t="shared" si="26"/>
        <v>89323.32</v>
      </c>
      <c r="AB258" s="16">
        <f t="shared" si="27"/>
        <v>105563.73145799999</v>
      </c>
    </row>
    <row r="259" spans="1:28" ht="15" customHeight="1" x14ac:dyDescent="0.25">
      <c r="A259" s="12" t="s">
        <v>83</v>
      </c>
      <c r="B259" s="13" t="s">
        <v>292</v>
      </c>
      <c r="C259" s="14">
        <v>102620.3</v>
      </c>
      <c r="D259" s="15"/>
      <c r="E259" s="16">
        <v>94410.676000000007</v>
      </c>
      <c r="F259" s="17">
        <v>8209.6239999999998</v>
      </c>
      <c r="G259" s="15"/>
      <c r="H259" s="17">
        <v>0</v>
      </c>
      <c r="I259" s="17">
        <f t="shared" ref="I259:I322" si="28">C259*(0.58/100)</f>
        <v>595.19773999999995</v>
      </c>
      <c r="J259" s="17">
        <f t="shared" ref="J259:J322" si="29">C259*(0.69/100)</f>
        <v>708.08006999999998</v>
      </c>
      <c r="K259" s="17">
        <v>0</v>
      </c>
      <c r="L259" s="17">
        <f t="shared" ref="L259:L322" si="30">C259*(1.45/100)</f>
        <v>1487.9943499999999</v>
      </c>
      <c r="M259" s="17">
        <v>0</v>
      </c>
      <c r="N259" s="17">
        <v>14192.64</v>
      </c>
      <c r="O259" s="17">
        <v>0</v>
      </c>
      <c r="P259" s="17">
        <v>103.56</v>
      </c>
      <c r="Q259" s="17">
        <f t="shared" ref="Q259:Q322" si="31">(E259+F259)*0.00095</f>
        <v>97.48928500000001</v>
      </c>
      <c r="R259" s="17">
        <v>0</v>
      </c>
      <c r="S259" s="15"/>
      <c r="T259" s="17">
        <v>15</v>
      </c>
      <c r="U259" s="17">
        <v>0</v>
      </c>
      <c r="V259" s="17">
        <v>2</v>
      </c>
      <c r="W259" s="15"/>
      <c r="X259" s="17"/>
      <c r="Y259" s="17"/>
      <c r="Z259" s="14"/>
      <c r="AA259" s="14">
        <f t="shared" si="26"/>
        <v>102620.3</v>
      </c>
      <c r="AB259" s="16">
        <f t="shared" si="27"/>
        <v>119805.261445</v>
      </c>
    </row>
    <row r="260" spans="1:28" ht="15" customHeight="1" x14ac:dyDescent="0.25">
      <c r="A260" s="12" t="s">
        <v>83</v>
      </c>
      <c r="B260" s="13" t="s">
        <v>293</v>
      </c>
      <c r="C260" s="14">
        <v>105391.73</v>
      </c>
      <c r="D260" s="15"/>
      <c r="E260" s="16">
        <v>96960.391600000003</v>
      </c>
      <c r="F260" s="17">
        <v>8431.3384000000005</v>
      </c>
      <c r="G260" s="15"/>
      <c r="H260" s="17">
        <v>0</v>
      </c>
      <c r="I260" s="17">
        <f t="shared" si="28"/>
        <v>611.27203399999996</v>
      </c>
      <c r="J260" s="17">
        <f t="shared" si="29"/>
        <v>727.20293699999991</v>
      </c>
      <c r="K260" s="17">
        <v>0</v>
      </c>
      <c r="L260" s="17">
        <f t="shared" si="30"/>
        <v>1528.1800849999997</v>
      </c>
      <c r="M260" s="17">
        <v>0</v>
      </c>
      <c r="N260" s="17">
        <v>14192.64</v>
      </c>
      <c r="O260" s="17">
        <v>0</v>
      </c>
      <c r="P260" s="17">
        <v>103.56</v>
      </c>
      <c r="Q260" s="17">
        <f t="shared" si="31"/>
        <v>100.12214350000001</v>
      </c>
      <c r="R260" s="17">
        <v>0</v>
      </c>
      <c r="S260" s="15"/>
      <c r="T260" s="17">
        <v>15</v>
      </c>
      <c r="U260" s="17">
        <v>0</v>
      </c>
      <c r="V260" s="17">
        <v>2</v>
      </c>
      <c r="W260" s="15"/>
      <c r="X260" s="17"/>
      <c r="Y260" s="17"/>
      <c r="Z260" s="14"/>
      <c r="AA260" s="14">
        <f t="shared" ref="AA260:AA323" si="32">SUM(E260+F260)</f>
        <v>105391.73000000001</v>
      </c>
      <c r="AB260" s="16">
        <f t="shared" si="27"/>
        <v>122654.7071995</v>
      </c>
    </row>
    <row r="261" spans="1:28" ht="15" customHeight="1" x14ac:dyDescent="0.25">
      <c r="A261" s="12" t="s">
        <v>83</v>
      </c>
      <c r="B261" s="13" t="s">
        <v>294</v>
      </c>
      <c r="C261" s="14">
        <v>116673.68</v>
      </c>
      <c r="D261" s="15"/>
      <c r="E261" s="16">
        <v>107339.7856</v>
      </c>
      <c r="F261" s="17">
        <v>9333.8943999999992</v>
      </c>
      <c r="G261" s="15"/>
      <c r="H261" s="17">
        <v>0</v>
      </c>
      <c r="I261" s="17">
        <f t="shared" si="28"/>
        <v>676.70734399999992</v>
      </c>
      <c r="J261" s="17">
        <f t="shared" si="29"/>
        <v>805.04839199999992</v>
      </c>
      <c r="K261" s="17">
        <v>0</v>
      </c>
      <c r="L261" s="17">
        <f t="shared" si="30"/>
        <v>1691.7683599999998</v>
      </c>
      <c r="M261" s="17">
        <v>0</v>
      </c>
      <c r="N261" s="17">
        <v>13622.4</v>
      </c>
      <c r="O261" s="17">
        <v>0</v>
      </c>
      <c r="P261" s="17">
        <v>103.56</v>
      </c>
      <c r="Q261" s="17">
        <f t="shared" si="31"/>
        <v>110.83999600000001</v>
      </c>
      <c r="R261" s="17">
        <v>0</v>
      </c>
      <c r="S261" s="15"/>
      <c r="T261" s="17">
        <v>15</v>
      </c>
      <c r="U261" s="17">
        <v>0</v>
      </c>
      <c r="V261" s="17">
        <v>2</v>
      </c>
      <c r="W261" s="15"/>
      <c r="X261" s="17"/>
      <c r="Y261" s="17"/>
      <c r="Z261" s="14"/>
      <c r="AA261" s="14">
        <f t="shared" si="32"/>
        <v>116673.68000000001</v>
      </c>
      <c r="AB261" s="16">
        <f t="shared" si="27"/>
        <v>133684.00409199999</v>
      </c>
    </row>
    <row r="262" spans="1:28" ht="15" customHeight="1" x14ac:dyDescent="0.25">
      <c r="A262" s="12" t="s">
        <v>83</v>
      </c>
      <c r="B262" s="13" t="s">
        <v>295</v>
      </c>
      <c r="C262" s="14">
        <v>113091.97</v>
      </c>
      <c r="D262" s="15"/>
      <c r="E262" s="16">
        <v>104044.6124</v>
      </c>
      <c r="F262" s="17">
        <v>9047.3575999999994</v>
      </c>
      <c r="G262" s="15"/>
      <c r="H262" s="17">
        <v>0</v>
      </c>
      <c r="I262" s="17">
        <f t="shared" si="28"/>
        <v>655.93342599999994</v>
      </c>
      <c r="J262" s="17">
        <f t="shared" si="29"/>
        <v>780.33459300000004</v>
      </c>
      <c r="K262" s="17">
        <v>0</v>
      </c>
      <c r="L262" s="17">
        <f t="shared" si="30"/>
        <v>1639.8335649999999</v>
      </c>
      <c r="M262" s="17">
        <v>0</v>
      </c>
      <c r="N262" s="17">
        <v>13622.4</v>
      </c>
      <c r="O262" s="17">
        <v>0</v>
      </c>
      <c r="P262" s="17">
        <v>103.56</v>
      </c>
      <c r="Q262" s="17">
        <f t="shared" si="31"/>
        <v>107.4373715</v>
      </c>
      <c r="R262" s="17">
        <v>2350</v>
      </c>
      <c r="S262" s="15"/>
      <c r="T262" s="17">
        <v>15</v>
      </c>
      <c r="U262" s="17">
        <v>0</v>
      </c>
      <c r="V262" s="17">
        <v>2</v>
      </c>
      <c r="W262" s="15"/>
      <c r="X262" s="17"/>
      <c r="Y262" s="17"/>
      <c r="Z262" s="14"/>
      <c r="AA262" s="14">
        <f t="shared" si="32"/>
        <v>113091.97</v>
      </c>
      <c r="AB262" s="16">
        <f t="shared" si="27"/>
        <v>132351.46895549999</v>
      </c>
    </row>
    <row r="263" spans="1:28" ht="15" customHeight="1" x14ac:dyDescent="0.25">
      <c r="A263" s="12" t="s">
        <v>83</v>
      </c>
      <c r="B263" s="13" t="s">
        <v>296</v>
      </c>
      <c r="C263" s="14">
        <v>113827.02</v>
      </c>
      <c r="D263" s="15"/>
      <c r="E263" s="16">
        <v>104720.8584</v>
      </c>
      <c r="F263" s="17">
        <v>9106.1615999999995</v>
      </c>
      <c r="G263" s="15"/>
      <c r="H263" s="17">
        <v>0</v>
      </c>
      <c r="I263" s="17">
        <f t="shared" si="28"/>
        <v>660.19671599999992</v>
      </c>
      <c r="J263" s="17">
        <f t="shared" si="29"/>
        <v>785.40643799999998</v>
      </c>
      <c r="K263" s="17">
        <v>0</v>
      </c>
      <c r="L263" s="17">
        <f t="shared" si="30"/>
        <v>1650.49179</v>
      </c>
      <c r="M263" s="17">
        <v>0</v>
      </c>
      <c r="N263" s="17">
        <v>13622.4</v>
      </c>
      <c r="O263" s="17">
        <v>0</v>
      </c>
      <c r="P263" s="17">
        <v>103.56</v>
      </c>
      <c r="Q263" s="17">
        <f t="shared" si="31"/>
        <v>108.13566899999999</v>
      </c>
      <c r="R263" s="17">
        <v>0</v>
      </c>
      <c r="S263" s="15"/>
      <c r="T263" s="17">
        <v>15</v>
      </c>
      <c r="U263" s="17">
        <v>0</v>
      </c>
      <c r="V263" s="17">
        <v>2</v>
      </c>
      <c r="W263" s="15"/>
      <c r="X263" s="17"/>
      <c r="Y263" s="17"/>
      <c r="Z263" s="14"/>
      <c r="AA263" s="14">
        <f t="shared" si="32"/>
        <v>113827.01999999999</v>
      </c>
      <c r="AB263" s="16">
        <f t="shared" ref="AB263:AB326" si="33">(((((((((((((E263+F263)+H263)+I263)+J263)+K263)+L263)+M263)+N263)+O263)+P263)+Q263)+R263)+X263)+Y263</f>
        <v>130757.21061299999</v>
      </c>
    </row>
    <row r="264" spans="1:28" ht="15" customHeight="1" x14ac:dyDescent="0.25">
      <c r="A264" s="12" t="s">
        <v>83</v>
      </c>
      <c r="B264" s="13" t="s">
        <v>297</v>
      </c>
      <c r="C264" s="14">
        <v>98534.32</v>
      </c>
      <c r="D264" s="15"/>
      <c r="E264" s="16">
        <v>90651.574399999998</v>
      </c>
      <c r="F264" s="17">
        <v>7882.7456000000002</v>
      </c>
      <c r="G264" s="15"/>
      <c r="H264" s="17">
        <v>0</v>
      </c>
      <c r="I264" s="17">
        <f t="shared" si="28"/>
        <v>571.499056</v>
      </c>
      <c r="J264" s="17">
        <f t="shared" si="29"/>
        <v>679.88680800000009</v>
      </c>
      <c r="K264" s="17">
        <v>0</v>
      </c>
      <c r="L264" s="17">
        <f t="shared" si="30"/>
        <v>1428.74764</v>
      </c>
      <c r="M264" s="17">
        <v>0</v>
      </c>
      <c r="N264" s="17">
        <v>7353</v>
      </c>
      <c r="O264" s="17">
        <v>0</v>
      </c>
      <c r="P264" s="17">
        <v>103.56</v>
      </c>
      <c r="Q264" s="17">
        <f t="shared" si="31"/>
        <v>93.607603999999995</v>
      </c>
      <c r="R264" s="17">
        <v>0</v>
      </c>
      <c r="S264" s="15"/>
      <c r="T264" s="17">
        <v>15</v>
      </c>
      <c r="U264" s="17">
        <v>0</v>
      </c>
      <c r="V264" s="17">
        <v>2</v>
      </c>
      <c r="W264" s="15"/>
      <c r="X264" s="17"/>
      <c r="Y264" s="17"/>
      <c r="Z264" s="14"/>
      <c r="AA264" s="14">
        <f t="shared" si="32"/>
        <v>98534.319999999992</v>
      </c>
      <c r="AB264" s="16">
        <f t="shared" si="33"/>
        <v>108764.62110799999</v>
      </c>
    </row>
    <row r="265" spans="1:28" ht="15" customHeight="1" x14ac:dyDescent="0.25">
      <c r="A265" s="12" t="s">
        <v>83</v>
      </c>
      <c r="B265" s="13" t="s">
        <v>298</v>
      </c>
      <c r="C265" s="14">
        <v>90347.1</v>
      </c>
      <c r="D265" s="15"/>
      <c r="E265" s="16">
        <v>83119.331999999995</v>
      </c>
      <c r="F265" s="17">
        <v>7227.768</v>
      </c>
      <c r="G265" s="15"/>
      <c r="H265" s="17">
        <v>0</v>
      </c>
      <c r="I265" s="17">
        <f t="shared" si="28"/>
        <v>524.01318000000003</v>
      </c>
      <c r="J265" s="17">
        <f t="shared" si="29"/>
        <v>623.39499000000001</v>
      </c>
      <c r="K265" s="17">
        <v>0</v>
      </c>
      <c r="L265" s="17">
        <f t="shared" si="30"/>
        <v>1310.03295</v>
      </c>
      <c r="M265" s="17">
        <v>0</v>
      </c>
      <c r="N265" s="17">
        <v>13622.4</v>
      </c>
      <c r="O265" s="17">
        <v>0</v>
      </c>
      <c r="P265" s="17">
        <v>103.56</v>
      </c>
      <c r="Q265" s="17">
        <f t="shared" si="31"/>
        <v>85.829744999999988</v>
      </c>
      <c r="R265" s="17">
        <v>0</v>
      </c>
      <c r="S265" s="15"/>
      <c r="T265" s="17">
        <v>15</v>
      </c>
      <c r="U265" s="17">
        <v>0</v>
      </c>
      <c r="V265" s="17">
        <v>2</v>
      </c>
      <c r="W265" s="15"/>
      <c r="X265" s="17"/>
      <c r="Y265" s="17"/>
      <c r="Z265" s="14"/>
      <c r="AA265" s="14">
        <f t="shared" si="32"/>
        <v>90347.099999999991</v>
      </c>
      <c r="AB265" s="16">
        <f t="shared" si="33"/>
        <v>106616.33086499997</v>
      </c>
    </row>
    <row r="266" spans="1:28" ht="15" customHeight="1" x14ac:dyDescent="0.25">
      <c r="A266" s="12" t="s">
        <v>83</v>
      </c>
      <c r="B266" s="13" t="s">
        <v>299</v>
      </c>
      <c r="C266" s="14">
        <v>125529.87</v>
      </c>
      <c r="D266" s="15"/>
      <c r="E266" s="16">
        <v>115487.4804</v>
      </c>
      <c r="F266" s="17">
        <v>10042.3896</v>
      </c>
      <c r="G266" s="15"/>
      <c r="H266" s="17">
        <v>0</v>
      </c>
      <c r="I266" s="17">
        <f t="shared" si="28"/>
        <v>728.07324599999993</v>
      </c>
      <c r="J266" s="17">
        <f t="shared" si="29"/>
        <v>866.15610299999992</v>
      </c>
      <c r="K266" s="17">
        <v>0</v>
      </c>
      <c r="L266" s="17">
        <f t="shared" si="30"/>
        <v>1820.1831149999998</v>
      </c>
      <c r="M266" s="17">
        <v>0</v>
      </c>
      <c r="N266" s="17">
        <v>13622.4</v>
      </c>
      <c r="O266" s="17">
        <v>0</v>
      </c>
      <c r="P266" s="17">
        <v>103.56</v>
      </c>
      <c r="Q266" s="17">
        <f t="shared" si="31"/>
        <v>119.2533765</v>
      </c>
      <c r="R266" s="17">
        <v>2350</v>
      </c>
      <c r="S266" s="15"/>
      <c r="T266" s="17">
        <v>15</v>
      </c>
      <c r="U266" s="17">
        <v>0</v>
      </c>
      <c r="V266" s="17">
        <v>2</v>
      </c>
      <c r="W266" s="15"/>
      <c r="X266" s="17"/>
      <c r="Y266" s="17"/>
      <c r="Z266" s="14"/>
      <c r="AA266" s="14">
        <f t="shared" si="32"/>
        <v>125529.87</v>
      </c>
      <c r="AB266" s="16">
        <f t="shared" si="33"/>
        <v>145139.49584049999</v>
      </c>
    </row>
    <row r="267" spans="1:28" ht="15" customHeight="1" x14ac:dyDescent="0.25">
      <c r="A267" s="12" t="s">
        <v>83</v>
      </c>
      <c r="B267" s="13" t="s">
        <v>300</v>
      </c>
      <c r="C267" s="14">
        <v>115612.28</v>
      </c>
      <c r="D267" s="15"/>
      <c r="E267" s="16">
        <v>106363.29760000001</v>
      </c>
      <c r="F267" s="17">
        <v>9248.9824000000008</v>
      </c>
      <c r="G267" s="15"/>
      <c r="H267" s="17">
        <v>0</v>
      </c>
      <c r="I267" s="17">
        <f t="shared" si="28"/>
        <v>670.55122399999993</v>
      </c>
      <c r="J267" s="17">
        <f t="shared" si="29"/>
        <v>797.72473200000002</v>
      </c>
      <c r="K267" s="17">
        <v>0</v>
      </c>
      <c r="L267" s="17">
        <f t="shared" si="30"/>
        <v>1676.3780599999998</v>
      </c>
      <c r="M267" s="17">
        <v>0</v>
      </c>
      <c r="N267" s="17">
        <v>13622.4</v>
      </c>
      <c r="O267" s="17">
        <v>0</v>
      </c>
      <c r="P267" s="17">
        <v>103.56</v>
      </c>
      <c r="Q267" s="17">
        <f t="shared" si="31"/>
        <v>109.831666</v>
      </c>
      <c r="R267" s="17">
        <v>2350</v>
      </c>
      <c r="S267" s="15"/>
      <c r="T267" s="17">
        <v>15</v>
      </c>
      <c r="U267" s="17">
        <v>0</v>
      </c>
      <c r="V267" s="17">
        <v>2</v>
      </c>
      <c r="W267" s="15"/>
      <c r="X267" s="17"/>
      <c r="Y267" s="17"/>
      <c r="Z267" s="14"/>
      <c r="AA267" s="14">
        <f t="shared" si="32"/>
        <v>115612.28</v>
      </c>
      <c r="AB267" s="16">
        <f t="shared" si="33"/>
        <v>134942.72568200002</v>
      </c>
    </row>
    <row r="268" spans="1:28" ht="15" customHeight="1" x14ac:dyDescent="0.25">
      <c r="A268" s="12" t="s">
        <v>83</v>
      </c>
      <c r="B268" s="13" t="s">
        <v>301</v>
      </c>
      <c r="C268" s="14">
        <v>84985.2</v>
      </c>
      <c r="D268" s="15"/>
      <c r="E268" s="16">
        <v>78186.384000000005</v>
      </c>
      <c r="F268" s="17">
        <v>6798.8159999999998</v>
      </c>
      <c r="G268" s="15"/>
      <c r="H268" s="17">
        <v>0</v>
      </c>
      <c r="I268" s="17">
        <f t="shared" si="28"/>
        <v>492.91415999999992</v>
      </c>
      <c r="J268" s="17">
        <f t="shared" si="29"/>
        <v>586.39787999999999</v>
      </c>
      <c r="K268" s="17">
        <v>0</v>
      </c>
      <c r="L268" s="17">
        <f t="shared" si="30"/>
        <v>1232.2854</v>
      </c>
      <c r="M268" s="17">
        <v>0</v>
      </c>
      <c r="N268" s="17">
        <v>13622.4</v>
      </c>
      <c r="O268" s="17">
        <v>0</v>
      </c>
      <c r="P268" s="17">
        <v>103.56</v>
      </c>
      <c r="Q268" s="17">
        <f t="shared" si="31"/>
        <v>80.735940000000014</v>
      </c>
      <c r="R268" s="17">
        <v>0</v>
      </c>
      <c r="S268" s="15"/>
      <c r="T268" s="17">
        <v>15</v>
      </c>
      <c r="U268" s="17">
        <v>0</v>
      </c>
      <c r="V268" s="17">
        <v>2</v>
      </c>
      <c r="W268" s="15"/>
      <c r="X268" s="17"/>
      <c r="Y268" s="17"/>
      <c r="Z268" s="14"/>
      <c r="AA268" s="14">
        <f t="shared" si="32"/>
        <v>84985.200000000012</v>
      </c>
      <c r="AB268" s="16">
        <f t="shared" si="33"/>
        <v>101103.49338</v>
      </c>
    </row>
    <row r="269" spans="1:28" ht="15" customHeight="1" x14ac:dyDescent="0.25">
      <c r="A269" s="12" t="s">
        <v>83</v>
      </c>
      <c r="B269" s="13" t="s">
        <v>302</v>
      </c>
      <c r="C269" s="14">
        <v>89323.32</v>
      </c>
      <c r="D269" s="15"/>
      <c r="E269" s="16">
        <v>82177.454400000002</v>
      </c>
      <c r="F269" s="17">
        <v>7145.8656000000001</v>
      </c>
      <c r="G269" s="15"/>
      <c r="H269" s="17">
        <v>0</v>
      </c>
      <c r="I269" s="17">
        <f t="shared" si="28"/>
        <v>518.07525599999997</v>
      </c>
      <c r="J269" s="17">
        <f t="shared" si="29"/>
        <v>616.33090800000002</v>
      </c>
      <c r="K269" s="17">
        <v>0</v>
      </c>
      <c r="L269" s="17">
        <f t="shared" si="30"/>
        <v>1295.18814</v>
      </c>
      <c r="M269" s="17">
        <v>0</v>
      </c>
      <c r="N269" s="17">
        <v>13622.4</v>
      </c>
      <c r="O269" s="17">
        <v>0</v>
      </c>
      <c r="P269" s="17">
        <v>103.56</v>
      </c>
      <c r="Q269" s="17">
        <f t="shared" si="31"/>
        <v>84.857154000000008</v>
      </c>
      <c r="R269" s="17">
        <v>0</v>
      </c>
      <c r="S269" s="15"/>
      <c r="T269" s="17">
        <v>15</v>
      </c>
      <c r="U269" s="17">
        <v>0</v>
      </c>
      <c r="V269" s="17">
        <v>2</v>
      </c>
      <c r="W269" s="15"/>
      <c r="X269" s="17"/>
      <c r="Y269" s="17"/>
      <c r="Z269" s="14"/>
      <c r="AA269" s="14">
        <f t="shared" si="32"/>
        <v>89323.32</v>
      </c>
      <c r="AB269" s="16">
        <f t="shared" si="33"/>
        <v>105563.73145799999</v>
      </c>
    </row>
    <row r="270" spans="1:28" ht="15" customHeight="1" x14ac:dyDescent="0.25">
      <c r="A270" s="12" t="s">
        <v>83</v>
      </c>
      <c r="B270" s="13" t="s">
        <v>303</v>
      </c>
      <c r="C270" s="14">
        <v>68202.070000000007</v>
      </c>
      <c r="D270" s="15"/>
      <c r="E270" s="16">
        <v>62745.904399999999</v>
      </c>
      <c r="F270" s="17">
        <v>5456.1656000000003</v>
      </c>
      <c r="G270" s="15"/>
      <c r="H270" s="17">
        <v>0</v>
      </c>
      <c r="I270" s="17">
        <f t="shared" si="28"/>
        <v>395.57200599999999</v>
      </c>
      <c r="J270" s="17">
        <f t="shared" si="29"/>
        <v>470.59428300000002</v>
      </c>
      <c r="K270" s="17">
        <v>0</v>
      </c>
      <c r="L270" s="17">
        <f t="shared" si="30"/>
        <v>988.93001500000003</v>
      </c>
      <c r="M270" s="17">
        <v>0</v>
      </c>
      <c r="N270" s="17">
        <v>0</v>
      </c>
      <c r="O270" s="17">
        <v>0</v>
      </c>
      <c r="P270" s="17">
        <v>103.56</v>
      </c>
      <c r="Q270" s="17">
        <f t="shared" si="31"/>
        <v>64.791966500000001</v>
      </c>
      <c r="R270" s="17">
        <v>0</v>
      </c>
      <c r="S270" s="15"/>
      <c r="T270" s="17">
        <v>15</v>
      </c>
      <c r="U270" s="17">
        <v>0</v>
      </c>
      <c r="V270" s="17">
        <v>2</v>
      </c>
      <c r="W270" s="15"/>
      <c r="X270" s="17"/>
      <c r="Y270" s="17"/>
      <c r="Z270" s="14"/>
      <c r="AA270" s="14">
        <f t="shared" si="32"/>
        <v>68202.070000000007</v>
      </c>
      <c r="AB270" s="16">
        <f t="shared" si="33"/>
        <v>70225.518270500004</v>
      </c>
    </row>
    <row r="271" spans="1:28" ht="15" customHeight="1" x14ac:dyDescent="0.25">
      <c r="A271" s="12" t="s">
        <v>83</v>
      </c>
      <c r="B271" s="13" t="s">
        <v>304</v>
      </c>
      <c r="C271" s="14">
        <v>79672.100000000006</v>
      </c>
      <c r="D271" s="15"/>
      <c r="E271" s="16">
        <v>73298.331999999995</v>
      </c>
      <c r="F271" s="17">
        <v>6373.768</v>
      </c>
      <c r="G271" s="15"/>
      <c r="H271" s="17">
        <v>0</v>
      </c>
      <c r="I271" s="17">
        <f t="shared" si="28"/>
        <v>462.09818000000001</v>
      </c>
      <c r="J271" s="17">
        <f t="shared" si="29"/>
        <v>549.73748999999998</v>
      </c>
      <c r="K271" s="17">
        <v>0</v>
      </c>
      <c r="L271" s="17">
        <f t="shared" si="30"/>
        <v>1155.2454499999999</v>
      </c>
      <c r="M271" s="17">
        <v>0</v>
      </c>
      <c r="N271" s="17">
        <v>13622.4</v>
      </c>
      <c r="O271" s="17">
        <v>0</v>
      </c>
      <c r="P271" s="17">
        <v>103.56</v>
      </c>
      <c r="Q271" s="17">
        <f t="shared" si="31"/>
        <v>75.688494999999989</v>
      </c>
      <c r="R271" s="17">
        <v>0</v>
      </c>
      <c r="S271" s="15"/>
      <c r="T271" s="17">
        <v>15</v>
      </c>
      <c r="U271" s="17">
        <v>0</v>
      </c>
      <c r="V271" s="17">
        <v>2</v>
      </c>
      <c r="W271" s="15"/>
      <c r="X271" s="17"/>
      <c r="Y271" s="17"/>
      <c r="Z271" s="14"/>
      <c r="AA271" s="14">
        <f t="shared" si="32"/>
        <v>79672.099999999991</v>
      </c>
      <c r="AB271" s="16">
        <f t="shared" si="33"/>
        <v>95640.829614999981</v>
      </c>
    </row>
    <row r="272" spans="1:28" ht="15" customHeight="1" x14ac:dyDescent="0.25">
      <c r="A272" s="12" t="s">
        <v>83</v>
      </c>
      <c r="B272" s="13" t="s">
        <v>305</v>
      </c>
      <c r="C272" s="14">
        <v>98534.32</v>
      </c>
      <c r="D272" s="15"/>
      <c r="E272" s="16">
        <v>90651.574399999998</v>
      </c>
      <c r="F272" s="17">
        <v>7882.7456000000002</v>
      </c>
      <c r="G272" s="15"/>
      <c r="H272" s="17">
        <v>0</v>
      </c>
      <c r="I272" s="17">
        <f t="shared" si="28"/>
        <v>571.499056</v>
      </c>
      <c r="J272" s="17">
        <f t="shared" si="29"/>
        <v>679.88680800000009</v>
      </c>
      <c r="K272" s="17">
        <v>0</v>
      </c>
      <c r="L272" s="17">
        <f t="shared" si="30"/>
        <v>1428.74764</v>
      </c>
      <c r="M272" s="17">
        <v>0</v>
      </c>
      <c r="N272" s="17">
        <v>7353</v>
      </c>
      <c r="O272" s="17">
        <v>564</v>
      </c>
      <c r="P272" s="17">
        <v>103.56</v>
      </c>
      <c r="Q272" s="17">
        <f t="shared" si="31"/>
        <v>93.607603999999995</v>
      </c>
      <c r="R272" s="17">
        <v>2350</v>
      </c>
      <c r="S272" s="15"/>
      <c r="T272" s="17">
        <v>15</v>
      </c>
      <c r="U272" s="17">
        <v>0</v>
      </c>
      <c r="V272" s="17">
        <v>2</v>
      </c>
      <c r="W272" s="15"/>
      <c r="X272" s="17"/>
      <c r="Y272" s="17"/>
      <c r="Z272" s="14"/>
      <c r="AA272" s="14">
        <f t="shared" si="32"/>
        <v>98534.319999999992</v>
      </c>
      <c r="AB272" s="16">
        <f t="shared" si="33"/>
        <v>111678.62110799999</v>
      </c>
    </row>
    <row r="273" spans="1:28" ht="15" customHeight="1" x14ac:dyDescent="0.25">
      <c r="A273" s="12" t="s">
        <v>83</v>
      </c>
      <c r="B273" s="13" t="s">
        <v>306</v>
      </c>
      <c r="C273" s="14">
        <v>120513.63</v>
      </c>
      <c r="D273" s="15"/>
      <c r="E273" s="16">
        <v>110872.5396</v>
      </c>
      <c r="F273" s="17">
        <v>9641.0903999999991</v>
      </c>
      <c r="G273" s="15"/>
      <c r="H273" s="17">
        <v>0</v>
      </c>
      <c r="I273" s="17">
        <f t="shared" si="28"/>
        <v>698.97905400000002</v>
      </c>
      <c r="J273" s="17">
        <f t="shared" si="29"/>
        <v>831.54404699999998</v>
      </c>
      <c r="K273" s="17">
        <v>0</v>
      </c>
      <c r="L273" s="17">
        <f t="shared" si="30"/>
        <v>1747.447635</v>
      </c>
      <c r="M273" s="17">
        <v>0</v>
      </c>
      <c r="N273" s="17">
        <v>13622.4</v>
      </c>
      <c r="O273" s="17">
        <v>0</v>
      </c>
      <c r="P273" s="17">
        <v>103.56</v>
      </c>
      <c r="Q273" s="17">
        <f t="shared" si="31"/>
        <v>114.4879485</v>
      </c>
      <c r="R273" s="17">
        <v>2350</v>
      </c>
      <c r="S273" s="15"/>
      <c r="T273" s="17">
        <v>15</v>
      </c>
      <c r="U273" s="17">
        <v>0</v>
      </c>
      <c r="V273" s="17">
        <v>2</v>
      </c>
      <c r="W273" s="15"/>
      <c r="X273" s="17"/>
      <c r="Y273" s="17"/>
      <c r="Z273" s="14"/>
      <c r="AA273" s="14">
        <f t="shared" si="32"/>
        <v>120513.63</v>
      </c>
      <c r="AB273" s="16">
        <f t="shared" si="33"/>
        <v>139982.04868450001</v>
      </c>
    </row>
    <row r="274" spans="1:28" ht="15" customHeight="1" x14ac:dyDescent="0.25">
      <c r="A274" s="12" t="s">
        <v>83</v>
      </c>
      <c r="B274" s="13" t="s">
        <v>307</v>
      </c>
      <c r="C274" s="14">
        <f>(90889.6+22722.4)+1893.53</f>
        <v>115505.53</v>
      </c>
      <c r="D274" s="15"/>
      <c r="E274" s="16">
        <f t="shared" ref="E274:E337" si="34">C274*0.92</f>
        <v>106265.0876</v>
      </c>
      <c r="F274" s="17">
        <f t="shared" ref="F274:F337" si="35">C274*0.08</f>
        <v>9240.4423999999999</v>
      </c>
      <c r="G274" s="15"/>
      <c r="H274" s="17">
        <v>0</v>
      </c>
      <c r="I274" s="17">
        <f t="shared" si="28"/>
        <v>669.93207399999994</v>
      </c>
      <c r="J274" s="17">
        <f t="shared" si="29"/>
        <v>796.988157</v>
      </c>
      <c r="K274" s="17">
        <v>0</v>
      </c>
      <c r="L274" s="17">
        <f t="shared" si="30"/>
        <v>1674.8301849999998</v>
      </c>
      <c r="M274" s="17">
        <v>0</v>
      </c>
      <c r="N274" s="17">
        <v>7353</v>
      </c>
      <c r="O274" s="17">
        <v>0</v>
      </c>
      <c r="P274" s="17">
        <v>103.56</v>
      </c>
      <c r="Q274" s="17">
        <f t="shared" si="31"/>
        <v>109.7302535</v>
      </c>
      <c r="R274" s="17">
        <v>2350</v>
      </c>
      <c r="S274" s="15"/>
      <c r="T274" s="17">
        <v>15</v>
      </c>
      <c r="U274" s="17">
        <v>0</v>
      </c>
      <c r="V274" s="17">
        <v>2</v>
      </c>
      <c r="W274" s="15"/>
      <c r="X274" s="17"/>
      <c r="Y274" s="17"/>
      <c r="Z274" s="14"/>
      <c r="AA274" s="14">
        <f t="shared" si="32"/>
        <v>115505.53</v>
      </c>
      <c r="AB274" s="16">
        <f t="shared" si="33"/>
        <v>128563.5706695</v>
      </c>
    </row>
    <row r="275" spans="1:28" ht="15" customHeight="1" x14ac:dyDescent="0.25">
      <c r="A275" s="12" t="s">
        <v>83</v>
      </c>
      <c r="B275" s="13" t="s">
        <v>308</v>
      </c>
      <c r="C275" s="14">
        <f>(87049.6+21762.4)+1813.53</f>
        <v>110625.53</v>
      </c>
      <c r="D275" s="15"/>
      <c r="E275" s="16">
        <f t="shared" si="34"/>
        <v>101775.48760000001</v>
      </c>
      <c r="F275" s="17">
        <f t="shared" si="35"/>
        <v>8850.0424000000003</v>
      </c>
      <c r="G275" s="15"/>
      <c r="H275" s="17">
        <v>0</v>
      </c>
      <c r="I275" s="17">
        <f t="shared" si="28"/>
        <v>641.62807399999997</v>
      </c>
      <c r="J275" s="17">
        <f t="shared" si="29"/>
        <v>763.31615699999998</v>
      </c>
      <c r="K275" s="17">
        <v>0</v>
      </c>
      <c r="L275" s="17">
        <f t="shared" si="30"/>
        <v>1604.0701849999998</v>
      </c>
      <c r="M275" s="17">
        <v>0</v>
      </c>
      <c r="N275" s="17">
        <v>14192.64</v>
      </c>
      <c r="O275" s="17">
        <v>0</v>
      </c>
      <c r="P275" s="17">
        <v>103.56</v>
      </c>
      <c r="Q275" s="17">
        <f t="shared" si="31"/>
        <v>105.09425350000001</v>
      </c>
      <c r="R275" s="17">
        <v>2350</v>
      </c>
      <c r="S275" s="15"/>
      <c r="T275" s="17">
        <v>15</v>
      </c>
      <c r="U275" s="17">
        <v>0</v>
      </c>
      <c r="V275" s="17">
        <v>2</v>
      </c>
      <c r="W275" s="15"/>
      <c r="X275" s="17"/>
      <c r="Y275" s="17"/>
      <c r="Z275" s="14"/>
      <c r="AA275" s="14">
        <f t="shared" si="32"/>
        <v>110625.53000000001</v>
      </c>
      <c r="AB275" s="16">
        <f t="shared" si="33"/>
        <v>130385.83866950001</v>
      </c>
    </row>
    <row r="276" spans="1:28" ht="15" customHeight="1" x14ac:dyDescent="0.25">
      <c r="A276" s="12" t="s">
        <v>83</v>
      </c>
      <c r="B276" s="13" t="s">
        <v>309</v>
      </c>
      <c r="C276" s="14">
        <f>118510+1975.17</f>
        <v>120485.17</v>
      </c>
      <c r="D276" s="15"/>
      <c r="E276" s="16">
        <f t="shared" si="34"/>
        <v>110846.3564</v>
      </c>
      <c r="F276" s="17">
        <f t="shared" si="35"/>
        <v>9638.8135999999995</v>
      </c>
      <c r="G276" s="15"/>
      <c r="H276" s="17">
        <v>0</v>
      </c>
      <c r="I276" s="17">
        <f t="shared" si="28"/>
        <v>698.81398599999989</v>
      </c>
      <c r="J276" s="17">
        <f t="shared" si="29"/>
        <v>831.34767299999999</v>
      </c>
      <c r="K276" s="17">
        <v>0</v>
      </c>
      <c r="L276" s="17">
        <f t="shared" si="30"/>
        <v>1747.0349649999998</v>
      </c>
      <c r="M276" s="17">
        <v>0</v>
      </c>
      <c r="N276" s="17">
        <v>7353</v>
      </c>
      <c r="O276" s="17">
        <v>564</v>
      </c>
      <c r="P276" s="17">
        <v>103.56</v>
      </c>
      <c r="Q276" s="17">
        <f t="shared" si="31"/>
        <v>114.46091149999999</v>
      </c>
      <c r="R276" s="17">
        <v>2350</v>
      </c>
      <c r="S276" s="15"/>
      <c r="T276" s="17">
        <v>15</v>
      </c>
      <c r="U276" s="17">
        <v>0</v>
      </c>
      <c r="V276" s="17">
        <v>2</v>
      </c>
      <c r="W276" s="15"/>
      <c r="X276" s="17"/>
      <c r="Y276" s="17"/>
      <c r="Z276" s="14"/>
      <c r="AA276" s="14">
        <f t="shared" si="32"/>
        <v>120485.17</v>
      </c>
      <c r="AB276" s="16">
        <f t="shared" si="33"/>
        <v>134247.38753549999</v>
      </c>
    </row>
    <row r="277" spans="1:28" ht="15" customHeight="1" x14ac:dyDescent="0.25">
      <c r="A277" s="12" t="s">
        <v>83</v>
      </c>
      <c r="B277" s="13" t="s">
        <v>310</v>
      </c>
      <c r="C277" s="14">
        <f>((47487.2+47487.2)+23743.6)+1978.63</f>
        <v>120696.63</v>
      </c>
      <c r="D277" s="15"/>
      <c r="E277" s="16">
        <f t="shared" si="34"/>
        <v>111040.8996</v>
      </c>
      <c r="F277" s="17">
        <f t="shared" si="35"/>
        <v>9655.7304000000004</v>
      </c>
      <c r="G277" s="15"/>
      <c r="H277" s="17">
        <v>0</v>
      </c>
      <c r="I277" s="17">
        <f t="shared" si="28"/>
        <v>700.04045399999995</v>
      </c>
      <c r="J277" s="17">
        <f t="shared" si="29"/>
        <v>832.80674699999997</v>
      </c>
      <c r="K277" s="17">
        <v>0</v>
      </c>
      <c r="L277" s="17">
        <f t="shared" si="30"/>
        <v>1750.1011349999999</v>
      </c>
      <c r="M277" s="17">
        <v>0</v>
      </c>
      <c r="N277" s="17">
        <v>13622.4</v>
      </c>
      <c r="O277" s="17">
        <v>0</v>
      </c>
      <c r="P277" s="17">
        <v>103.56</v>
      </c>
      <c r="Q277" s="17">
        <f t="shared" si="31"/>
        <v>114.6617985</v>
      </c>
      <c r="R277" s="17">
        <v>2350</v>
      </c>
      <c r="S277" s="15"/>
      <c r="T277" s="17">
        <v>15</v>
      </c>
      <c r="U277" s="17">
        <v>0</v>
      </c>
      <c r="V277" s="17">
        <v>2</v>
      </c>
      <c r="W277" s="15"/>
      <c r="X277" s="17"/>
      <c r="Y277" s="17"/>
      <c r="Z277" s="14"/>
      <c r="AA277" s="14">
        <f t="shared" si="32"/>
        <v>120696.63</v>
      </c>
      <c r="AB277" s="16">
        <f t="shared" si="33"/>
        <v>140170.20013449999</v>
      </c>
    </row>
    <row r="278" spans="1:28" ht="15" customHeight="1" x14ac:dyDescent="0.25">
      <c r="A278" s="12" t="s">
        <v>83</v>
      </c>
      <c r="B278" s="13" t="s">
        <v>311</v>
      </c>
      <c r="C278" s="14">
        <f>(72605.4+24201.8)+1613.45</f>
        <v>98420.65</v>
      </c>
      <c r="D278" s="15"/>
      <c r="E278" s="16">
        <f t="shared" si="34"/>
        <v>90546.997999999992</v>
      </c>
      <c r="F278" s="17">
        <f t="shared" si="35"/>
        <v>7873.652</v>
      </c>
      <c r="G278" s="15"/>
      <c r="H278" s="17">
        <v>0</v>
      </c>
      <c r="I278" s="17">
        <f t="shared" si="28"/>
        <v>570.83976999999993</v>
      </c>
      <c r="J278" s="17">
        <f t="shared" si="29"/>
        <v>679.102485</v>
      </c>
      <c r="K278" s="17">
        <v>0</v>
      </c>
      <c r="L278" s="17">
        <f t="shared" si="30"/>
        <v>1427.0994249999999</v>
      </c>
      <c r="M278" s="17">
        <v>0</v>
      </c>
      <c r="N278" s="17">
        <v>0</v>
      </c>
      <c r="O278" s="17">
        <v>0</v>
      </c>
      <c r="P278" s="17">
        <v>103.56</v>
      </c>
      <c r="Q278" s="17">
        <f t="shared" si="31"/>
        <v>93.499617499999999</v>
      </c>
      <c r="R278" s="17">
        <v>1680</v>
      </c>
      <c r="S278" s="15"/>
      <c r="T278" s="17">
        <v>15</v>
      </c>
      <c r="U278" s="17">
        <v>0</v>
      </c>
      <c r="V278" s="17">
        <v>2</v>
      </c>
      <c r="W278" s="15"/>
      <c r="X278" s="17"/>
      <c r="Y278" s="17"/>
      <c r="Z278" s="14"/>
      <c r="AA278" s="14">
        <f t="shared" si="32"/>
        <v>98420.65</v>
      </c>
      <c r="AB278" s="16">
        <f t="shared" si="33"/>
        <v>102974.75129749998</v>
      </c>
    </row>
    <row r="279" spans="1:28" ht="15" customHeight="1" x14ac:dyDescent="0.25">
      <c r="A279" s="12" t="s">
        <v>83</v>
      </c>
      <c r="B279" s="13" t="s">
        <v>312</v>
      </c>
      <c r="C279" s="14">
        <f>(121009+2016.82)+17153</f>
        <v>140178.82</v>
      </c>
      <c r="D279" s="15"/>
      <c r="E279" s="16">
        <f t="shared" si="34"/>
        <v>128964.51440000001</v>
      </c>
      <c r="F279" s="17">
        <f t="shared" si="35"/>
        <v>11214.305600000002</v>
      </c>
      <c r="G279" s="15"/>
      <c r="H279" s="17">
        <v>0</v>
      </c>
      <c r="I279" s="17">
        <f t="shared" si="28"/>
        <v>813.03715599999998</v>
      </c>
      <c r="J279" s="17">
        <f t="shared" si="29"/>
        <v>967.23385800000005</v>
      </c>
      <c r="K279" s="17">
        <v>0</v>
      </c>
      <c r="L279" s="17">
        <f t="shared" si="30"/>
        <v>2032.5928899999999</v>
      </c>
      <c r="M279" s="17">
        <v>0</v>
      </c>
      <c r="N279" s="17">
        <v>0</v>
      </c>
      <c r="O279" s="17">
        <v>0</v>
      </c>
      <c r="P279" s="17">
        <v>103.56</v>
      </c>
      <c r="Q279" s="17">
        <f t="shared" si="31"/>
        <v>133.16987900000001</v>
      </c>
      <c r="R279" s="17">
        <v>2350</v>
      </c>
      <c r="S279" s="15"/>
      <c r="T279" s="17">
        <v>15</v>
      </c>
      <c r="U279" s="17">
        <v>0</v>
      </c>
      <c r="V279" s="17">
        <v>2</v>
      </c>
      <c r="W279" s="15"/>
      <c r="X279" s="17"/>
      <c r="Y279" s="17"/>
      <c r="Z279" s="14" t="s">
        <v>49</v>
      </c>
      <c r="AA279" s="14">
        <f t="shared" si="32"/>
        <v>140178.82</v>
      </c>
      <c r="AB279" s="16">
        <f t="shared" si="33"/>
        <v>146578.413783</v>
      </c>
    </row>
    <row r="280" spans="1:28" ht="15" customHeight="1" x14ac:dyDescent="0.25">
      <c r="A280" s="12" t="s">
        <v>83</v>
      </c>
      <c r="B280" s="13" t="s">
        <v>313</v>
      </c>
      <c r="C280" s="14">
        <f>85726+1428.77</f>
        <v>87154.77</v>
      </c>
      <c r="D280" s="15"/>
      <c r="E280" s="16">
        <f t="shared" si="34"/>
        <v>80182.388400000011</v>
      </c>
      <c r="F280" s="17">
        <f t="shared" si="35"/>
        <v>6972.3816000000006</v>
      </c>
      <c r="G280" s="15"/>
      <c r="H280" s="17">
        <v>0</v>
      </c>
      <c r="I280" s="17">
        <f t="shared" si="28"/>
        <v>505.49766599999998</v>
      </c>
      <c r="J280" s="17">
        <f t="shared" si="29"/>
        <v>601.36791300000004</v>
      </c>
      <c r="K280" s="17">
        <v>0</v>
      </c>
      <c r="L280" s="17">
        <f t="shared" si="30"/>
        <v>1263.7441650000001</v>
      </c>
      <c r="M280" s="17">
        <v>0</v>
      </c>
      <c r="N280" s="17">
        <v>13622.4</v>
      </c>
      <c r="O280" s="17">
        <v>0</v>
      </c>
      <c r="P280" s="17">
        <v>103.56</v>
      </c>
      <c r="Q280" s="17">
        <f t="shared" si="31"/>
        <v>82.797031500000017</v>
      </c>
      <c r="R280" s="17">
        <v>0</v>
      </c>
      <c r="S280" s="15"/>
      <c r="T280" s="17">
        <v>15</v>
      </c>
      <c r="U280" s="17">
        <v>0</v>
      </c>
      <c r="V280" s="17">
        <v>2</v>
      </c>
      <c r="W280" s="15"/>
      <c r="X280" s="17"/>
      <c r="Y280" s="17"/>
      <c r="Z280" s="14"/>
      <c r="AA280" s="14">
        <f t="shared" si="32"/>
        <v>87154.770000000019</v>
      </c>
      <c r="AB280" s="16">
        <f t="shared" si="33"/>
        <v>103334.1367755</v>
      </c>
    </row>
    <row r="281" spans="1:28" ht="15" customHeight="1" x14ac:dyDescent="0.25">
      <c r="A281" s="12" t="s">
        <v>83</v>
      </c>
      <c r="B281" s="13" t="s">
        <v>314</v>
      </c>
      <c r="C281" s="14">
        <v>84739.17</v>
      </c>
      <c r="D281" s="15"/>
      <c r="E281" s="16">
        <f t="shared" si="34"/>
        <v>77960.036399999997</v>
      </c>
      <c r="F281" s="17">
        <f t="shared" si="35"/>
        <v>6779.1336000000001</v>
      </c>
      <c r="G281" s="15"/>
      <c r="H281" s="17">
        <v>0</v>
      </c>
      <c r="I281" s="17">
        <f t="shared" si="28"/>
        <v>491.48718599999995</v>
      </c>
      <c r="J281" s="17">
        <f t="shared" si="29"/>
        <v>584.70027299999992</v>
      </c>
      <c r="K281" s="17">
        <v>0</v>
      </c>
      <c r="L281" s="17">
        <f t="shared" si="30"/>
        <v>1228.7179649999998</v>
      </c>
      <c r="M281" s="17">
        <v>0</v>
      </c>
      <c r="N281" s="17">
        <v>10686.72</v>
      </c>
      <c r="O281" s="17">
        <v>0</v>
      </c>
      <c r="P281" s="17">
        <v>103.56</v>
      </c>
      <c r="Q281" s="17">
        <f t="shared" si="31"/>
        <v>80.502211500000001</v>
      </c>
      <c r="R281" s="17">
        <v>0</v>
      </c>
      <c r="S281" s="15"/>
      <c r="T281" s="17">
        <v>15</v>
      </c>
      <c r="U281" s="17">
        <v>0</v>
      </c>
      <c r="V281" s="17">
        <v>2</v>
      </c>
      <c r="W281" s="15"/>
      <c r="X281" s="17"/>
      <c r="Y281" s="17"/>
      <c r="Z281" s="14"/>
      <c r="AA281" s="14">
        <f t="shared" si="32"/>
        <v>84739.17</v>
      </c>
      <c r="AB281" s="16">
        <f t="shared" si="33"/>
        <v>97914.857635499997</v>
      </c>
    </row>
    <row r="282" spans="1:28" ht="15" customHeight="1" x14ac:dyDescent="0.25">
      <c r="A282" s="12" t="s">
        <v>83</v>
      </c>
      <c r="B282" s="13" t="s">
        <v>315</v>
      </c>
      <c r="C282" s="14">
        <f>96919+1615.32</f>
        <v>98534.32</v>
      </c>
      <c r="D282" s="15"/>
      <c r="E282" s="16">
        <f t="shared" si="34"/>
        <v>90651.574400000012</v>
      </c>
      <c r="F282" s="17">
        <f t="shared" si="35"/>
        <v>7882.7456000000011</v>
      </c>
      <c r="G282" s="15"/>
      <c r="H282" s="17">
        <v>0</v>
      </c>
      <c r="I282" s="17">
        <f t="shared" si="28"/>
        <v>571.499056</v>
      </c>
      <c r="J282" s="17">
        <f t="shared" si="29"/>
        <v>679.88680800000009</v>
      </c>
      <c r="K282" s="17">
        <v>0</v>
      </c>
      <c r="L282" s="17">
        <f t="shared" si="30"/>
        <v>1428.74764</v>
      </c>
      <c r="M282" s="17">
        <v>0</v>
      </c>
      <c r="N282" s="17">
        <v>14192.64</v>
      </c>
      <c r="O282" s="17">
        <v>0</v>
      </c>
      <c r="P282" s="17">
        <v>103.56</v>
      </c>
      <c r="Q282" s="17">
        <f t="shared" si="31"/>
        <v>93.607604000000009</v>
      </c>
      <c r="R282" s="17">
        <v>2350</v>
      </c>
      <c r="S282" s="15"/>
      <c r="T282" s="17">
        <v>15</v>
      </c>
      <c r="U282" s="17">
        <v>0</v>
      </c>
      <c r="V282" s="17">
        <v>2</v>
      </c>
      <c r="W282" s="15"/>
      <c r="X282" s="17"/>
      <c r="Y282" s="17"/>
      <c r="Z282" s="14"/>
      <c r="AA282" s="14">
        <f t="shared" si="32"/>
        <v>98534.32</v>
      </c>
      <c r="AB282" s="16">
        <f t="shared" si="33"/>
        <v>117954.26110800001</v>
      </c>
    </row>
    <row r="283" spans="1:28" ht="15" customHeight="1" x14ac:dyDescent="0.25">
      <c r="A283" s="12" t="s">
        <v>83</v>
      </c>
      <c r="B283" s="13" t="s">
        <v>316</v>
      </c>
      <c r="C283" s="14">
        <f>123472+2057.87</f>
        <v>125529.87</v>
      </c>
      <c r="D283" s="15"/>
      <c r="E283" s="16">
        <f t="shared" si="34"/>
        <v>115487.4804</v>
      </c>
      <c r="F283" s="17">
        <f t="shared" si="35"/>
        <v>10042.3896</v>
      </c>
      <c r="G283" s="15"/>
      <c r="H283" s="17">
        <v>0</v>
      </c>
      <c r="I283" s="17">
        <f t="shared" si="28"/>
        <v>728.07324599999993</v>
      </c>
      <c r="J283" s="17">
        <f t="shared" si="29"/>
        <v>866.15610299999992</v>
      </c>
      <c r="K283" s="17">
        <v>0</v>
      </c>
      <c r="L283" s="17">
        <f t="shared" si="30"/>
        <v>1820.1831149999998</v>
      </c>
      <c r="M283" s="17">
        <v>0</v>
      </c>
      <c r="N283" s="17">
        <v>14192.64</v>
      </c>
      <c r="O283" s="17">
        <v>0</v>
      </c>
      <c r="P283" s="17">
        <v>103.56</v>
      </c>
      <c r="Q283" s="17">
        <f t="shared" si="31"/>
        <v>119.2533765</v>
      </c>
      <c r="R283" s="17">
        <v>2350</v>
      </c>
      <c r="S283" s="15"/>
      <c r="T283" s="17">
        <v>15</v>
      </c>
      <c r="U283" s="17">
        <v>0</v>
      </c>
      <c r="V283" s="17">
        <v>2</v>
      </c>
      <c r="W283" s="15"/>
      <c r="X283" s="17"/>
      <c r="Y283" s="17"/>
      <c r="Z283" s="14"/>
      <c r="AA283" s="14">
        <f t="shared" si="32"/>
        <v>125529.87</v>
      </c>
      <c r="AB283" s="16">
        <f t="shared" si="33"/>
        <v>145709.73584050001</v>
      </c>
    </row>
    <row r="284" spans="1:28" ht="15" customHeight="1" x14ac:dyDescent="0.25">
      <c r="A284" s="12" t="s">
        <v>83</v>
      </c>
      <c r="B284" s="13" t="s">
        <v>317</v>
      </c>
      <c r="C284" s="14">
        <f>73378+1222.97</f>
        <v>74600.97</v>
      </c>
      <c r="D284" s="15"/>
      <c r="E284" s="16">
        <f t="shared" si="34"/>
        <v>68632.892399999997</v>
      </c>
      <c r="F284" s="17">
        <f t="shared" si="35"/>
        <v>5968.0776000000005</v>
      </c>
      <c r="G284" s="15"/>
      <c r="H284" s="17">
        <v>0</v>
      </c>
      <c r="I284" s="17">
        <f t="shared" si="28"/>
        <v>432.68562599999996</v>
      </c>
      <c r="J284" s="17">
        <f t="shared" si="29"/>
        <v>514.74669300000005</v>
      </c>
      <c r="K284" s="17">
        <v>0</v>
      </c>
      <c r="L284" s="17">
        <f t="shared" si="30"/>
        <v>1081.7140649999999</v>
      </c>
      <c r="M284" s="17">
        <v>0</v>
      </c>
      <c r="N284" s="17">
        <v>7353</v>
      </c>
      <c r="O284" s="17">
        <v>0</v>
      </c>
      <c r="P284" s="17">
        <v>103.56</v>
      </c>
      <c r="Q284" s="17">
        <f t="shared" si="31"/>
        <v>70.870921499999994</v>
      </c>
      <c r="R284" s="17">
        <v>0</v>
      </c>
      <c r="S284" s="15"/>
      <c r="T284" s="17">
        <v>15</v>
      </c>
      <c r="U284" s="17">
        <v>0</v>
      </c>
      <c r="V284" s="17">
        <v>2</v>
      </c>
      <c r="W284" s="15"/>
      <c r="X284" s="17"/>
      <c r="Y284" s="17"/>
      <c r="Z284" s="14"/>
      <c r="AA284" s="14">
        <f t="shared" si="32"/>
        <v>74600.97</v>
      </c>
      <c r="AB284" s="16">
        <f t="shared" si="33"/>
        <v>84157.547305499989</v>
      </c>
    </row>
    <row r="285" spans="1:28" ht="15" customHeight="1" x14ac:dyDescent="0.25">
      <c r="A285" s="12" t="s">
        <v>83</v>
      </c>
      <c r="B285" s="13" t="s">
        <v>318</v>
      </c>
      <c r="C285" s="14">
        <f>(62856+41904)+1746</f>
        <v>106506</v>
      </c>
      <c r="D285" s="15"/>
      <c r="E285" s="16">
        <f t="shared" si="34"/>
        <v>97985.52</v>
      </c>
      <c r="F285" s="17">
        <f t="shared" si="35"/>
        <v>8520.48</v>
      </c>
      <c r="G285" s="15"/>
      <c r="H285" s="17">
        <v>0</v>
      </c>
      <c r="I285" s="17">
        <f t="shared" si="28"/>
        <v>617.73479999999995</v>
      </c>
      <c r="J285" s="17">
        <f t="shared" si="29"/>
        <v>734.89139999999998</v>
      </c>
      <c r="K285" s="17">
        <v>0</v>
      </c>
      <c r="L285" s="17">
        <f t="shared" si="30"/>
        <v>1544.337</v>
      </c>
      <c r="M285" s="17">
        <v>0</v>
      </c>
      <c r="N285" s="17">
        <v>5665.8</v>
      </c>
      <c r="O285" s="17">
        <v>564</v>
      </c>
      <c r="P285" s="17">
        <v>103.56</v>
      </c>
      <c r="Q285" s="17">
        <f t="shared" si="31"/>
        <v>101.1807</v>
      </c>
      <c r="R285" s="17">
        <v>2350</v>
      </c>
      <c r="S285" s="15"/>
      <c r="T285" s="17">
        <v>15</v>
      </c>
      <c r="U285" s="17">
        <v>0</v>
      </c>
      <c r="V285" s="17">
        <v>2</v>
      </c>
      <c r="W285" s="15"/>
      <c r="X285" s="17"/>
      <c r="Y285" s="17"/>
      <c r="Z285" s="14"/>
      <c r="AA285" s="14">
        <f t="shared" si="32"/>
        <v>106506</v>
      </c>
      <c r="AB285" s="16">
        <f t="shared" si="33"/>
        <v>118187.5039</v>
      </c>
    </row>
    <row r="286" spans="1:28" ht="15" customHeight="1" x14ac:dyDescent="0.25">
      <c r="A286" s="12" t="s">
        <v>83</v>
      </c>
      <c r="B286" s="13" t="s">
        <v>319</v>
      </c>
      <c r="C286" s="14">
        <f>(64051.8+42701.2)+1779.22</f>
        <v>108532.22</v>
      </c>
      <c r="D286" s="15"/>
      <c r="E286" s="16">
        <f t="shared" si="34"/>
        <v>99849.642400000012</v>
      </c>
      <c r="F286" s="17">
        <f t="shared" si="35"/>
        <v>8682.5776000000005</v>
      </c>
      <c r="G286" s="15"/>
      <c r="H286" s="17">
        <v>0</v>
      </c>
      <c r="I286" s="17">
        <f t="shared" si="28"/>
        <v>629.48687599999994</v>
      </c>
      <c r="J286" s="17">
        <f t="shared" si="29"/>
        <v>748.87231799999995</v>
      </c>
      <c r="K286" s="17">
        <v>0</v>
      </c>
      <c r="L286" s="17">
        <f t="shared" si="30"/>
        <v>1573.7171899999998</v>
      </c>
      <c r="M286" s="17">
        <v>0</v>
      </c>
      <c r="N286" s="17">
        <v>13622.4</v>
      </c>
      <c r="O286" s="17">
        <v>0</v>
      </c>
      <c r="P286" s="17">
        <v>103.56</v>
      </c>
      <c r="Q286" s="17">
        <f t="shared" si="31"/>
        <v>103.10560900000002</v>
      </c>
      <c r="R286" s="17">
        <v>0</v>
      </c>
      <c r="S286" s="15"/>
      <c r="T286" s="17">
        <v>15</v>
      </c>
      <c r="U286" s="17">
        <v>0</v>
      </c>
      <c r="V286" s="17">
        <v>2</v>
      </c>
      <c r="W286" s="15"/>
      <c r="X286" s="17"/>
      <c r="Y286" s="17"/>
      <c r="Z286" s="14"/>
      <c r="AA286" s="14">
        <f t="shared" si="32"/>
        <v>108532.22000000002</v>
      </c>
      <c r="AB286" s="16">
        <f t="shared" si="33"/>
        <v>125313.361993</v>
      </c>
    </row>
    <row r="287" spans="1:28" ht="15" customHeight="1" x14ac:dyDescent="0.25">
      <c r="A287" s="12" t="s">
        <v>83</v>
      </c>
      <c r="B287" s="13" t="s">
        <v>320</v>
      </c>
      <c r="C287" s="14">
        <v>52151.75</v>
      </c>
      <c r="D287" s="15"/>
      <c r="E287" s="16">
        <f t="shared" si="34"/>
        <v>47979.61</v>
      </c>
      <c r="F287" s="17">
        <f t="shared" si="35"/>
        <v>4172.1400000000003</v>
      </c>
      <c r="G287" s="15"/>
      <c r="H287" s="17">
        <v>0</v>
      </c>
      <c r="I287" s="17">
        <f t="shared" si="28"/>
        <v>302.48014999999998</v>
      </c>
      <c r="J287" s="17">
        <f t="shared" si="29"/>
        <v>359.84707500000002</v>
      </c>
      <c r="K287" s="17">
        <v>0</v>
      </c>
      <c r="L287" s="17">
        <f t="shared" si="30"/>
        <v>756.20037499999989</v>
      </c>
      <c r="M287" s="17">
        <v>0</v>
      </c>
      <c r="N287" s="17">
        <v>5882.4</v>
      </c>
      <c r="O287" s="17">
        <v>0</v>
      </c>
      <c r="P287" s="17">
        <v>103.56</v>
      </c>
      <c r="Q287" s="17">
        <f t="shared" si="31"/>
        <v>49.544162499999999</v>
      </c>
      <c r="R287" s="17">
        <v>0</v>
      </c>
      <c r="S287" s="15"/>
      <c r="T287" s="17">
        <v>15</v>
      </c>
      <c r="U287" s="17">
        <v>0</v>
      </c>
      <c r="V287" s="17">
        <v>2</v>
      </c>
      <c r="W287" s="15"/>
      <c r="X287" s="17"/>
      <c r="Y287" s="17"/>
      <c r="Z287" s="14"/>
      <c r="AA287" s="14">
        <f t="shared" si="32"/>
        <v>52151.75</v>
      </c>
      <c r="AB287" s="16">
        <f t="shared" si="33"/>
        <v>59605.781762500003</v>
      </c>
    </row>
    <row r="288" spans="1:28" ht="15" customHeight="1" x14ac:dyDescent="0.25">
      <c r="A288" s="12" t="s">
        <v>83</v>
      </c>
      <c r="B288" s="13" t="s">
        <v>321</v>
      </c>
      <c r="C288" s="14">
        <f>102422+1707.03</f>
        <v>104129.03</v>
      </c>
      <c r="D288" s="15"/>
      <c r="E288" s="16">
        <f t="shared" si="34"/>
        <v>95798.707600000009</v>
      </c>
      <c r="F288" s="17">
        <f t="shared" si="35"/>
        <v>8330.3224000000009</v>
      </c>
      <c r="G288" s="15"/>
      <c r="H288" s="17">
        <v>0</v>
      </c>
      <c r="I288" s="17">
        <f t="shared" si="28"/>
        <v>603.94837399999994</v>
      </c>
      <c r="J288" s="17">
        <f t="shared" si="29"/>
        <v>718.49030700000003</v>
      </c>
      <c r="K288" s="17">
        <v>0</v>
      </c>
      <c r="L288" s="17">
        <f t="shared" si="30"/>
        <v>1509.8709349999999</v>
      </c>
      <c r="M288" s="17">
        <v>0</v>
      </c>
      <c r="N288" s="17">
        <v>13622.4</v>
      </c>
      <c r="O288" s="17">
        <v>0</v>
      </c>
      <c r="P288" s="17">
        <v>103.56</v>
      </c>
      <c r="Q288" s="17">
        <f t="shared" si="31"/>
        <v>98.922578500000014</v>
      </c>
      <c r="R288" s="17">
        <v>0</v>
      </c>
      <c r="S288" s="15"/>
      <c r="T288" s="17">
        <v>15</v>
      </c>
      <c r="U288" s="17">
        <v>0</v>
      </c>
      <c r="V288" s="17">
        <v>2</v>
      </c>
      <c r="W288" s="15"/>
      <c r="X288" s="17"/>
      <c r="Y288" s="17"/>
      <c r="Z288" s="14"/>
      <c r="AA288" s="14">
        <f t="shared" si="32"/>
        <v>104129.03000000001</v>
      </c>
      <c r="AB288" s="16">
        <f t="shared" si="33"/>
        <v>120786.22219450001</v>
      </c>
    </row>
    <row r="289" spans="1:28" ht="15" customHeight="1" x14ac:dyDescent="0.25">
      <c r="A289" s="12" t="s">
        <v>83</v>
      </c>
      <c r="B289" s="13" t="s">
        <v>322</v>
      </c>
      <c r="C289" s="14">
        <f>(51717+34478)+1436.58</f>
        <v>87631.58</v>
      </c>
      <c r="D289" s="15"/>
      <c r="E289" s="16">
        <f t="shared" si="34"/>
        <v>80621.053599999999</v>
      </c>
      <c r="F289" s="17">
        <f t="shared" si="35"/>
        <v>7010.5264000000006</v>
      </c>
      <c r="G289" s="15"/>
      <c r="H289" s="17">
        <v>0</v>
      </c>
      <c r="I289" s="17">
        <f t="shared" si="28"/>
        <v>508.26316399999996</v>
      </c>
      <c r="J289" s="17">
        <f t="shared" si="29"/>
        <v>604.65790200000004</v>
      </c>
      <c r="K289" s="17">
        <v>0</v>
      </c>
      <c r="L289" s="17">
        <f t="shared" si="30"/>
        <v>1270.6579099999999</v>
      </c>
      <c r="M289" s="17">
        <v>0</v>
      </c>
      <c r="N289" s="17">
        <v>7353</v>
      </c>
      <c r="O289" s="17">
        <v>0</v>
      </c>
      <c r="P289" s="17">
        <v>103.56</v>
      </c>
      <c r="Q289" s="17">
        <f t="shared" si="31"/>
        <v>83.250000999999997</v>
      </c>
      <c r="R289" s="17">
        <v>0</v>
      </c>
      <c r="S289" s="15"/>
      <c r="T289" s="17">
        <v>15</v>
      </c>
      <c r="U289" s="17">
        <v>0</v>
      </c>
      <c r="V289" s="17">
        <v>2</v>
      </c>
      <c r="W289" s="15"/>
      <c r="X289" s="17"/>
      <c r="Y289" s="17"/>
      <c r="Z289" s="14"/>
      <c r="AA289" s="14">
        <f t="shared" si="32"/>
        <v>87631.58</v>
      </c>
      <c r="AB289" s="16">
        <f t="shared" si="33"/>
        <v>97554.968976999997</v>
      </c>
    </row>
    <row r="290" spans="1:28" ht="15" customHeight="1" x14ac:dyDescent="0.25">
      <c r="A290" s="12" t="s">
        <v>83</v>
      </c>
      <c r="B290" s="13" t="s">
        <v>323</v>
      </c>
      <c r="C290" s="14">
        <v>78507</v>
      </c>
      <c r="D290" s="15"/>
      <c r="E290" s="16">
        <f t="shared" si="34"/>
        <v>72226.44</v>
      </c>
      <c r="F290" s="17">
        <f t="shared" si="35"/>
        <v>6280.56</v>
      </c>
      <c r="G290" s="15"/>
      <c r="H290" s="17">
        <v>0</v>
      </c>
      <c r="I290" s="17">
        <f t="shared" si="28"/>
        <v>455.34059999999999</v>
      </c>
      <c r="J290" s="17">
        <f t="shared" si="29"/>
        <v>541.69830000000002</v>
      </c>
      <c r="K290" s="17">
        <v>0</v>
      </c>
      <c r="L290" s="17">
        <f t="shared" si="30"/>
        <v>1138.3515</v>
      </c>
      <c r="M290" s="17">
        <v>0</v>
      </c>
      <c r="N290" s="17">
        <v>0</v>
      </c>
      <c r="O290" s="17">
        <v>0</v>
      </c>
      <c r="P290" s="17">
        <v>103.56</v>
      </c>
      <c r="Q290" s="17">
        <f t="shared" si="31"/>
        <v>74.581649999999996</v>
      </c>
      <c r="R290" s="17">
        <v>0</v>
      </c>
      <c r="S290" s="15"/>
      <c r="T290" s="17">
        <v>15</v>
      </c>
      <c r="U290" s="17">
        <v>0</v>
      </c>
      <c r="V290" s="17">
        <v>2</v>
      </c>
      <c r="W290" s="15"/>
      <c r="X290" s="17"/>
      <c r="Y290" s="17"/>
      <c r="Z290" s="14"/>
      <c r="AA290" s="14">
        <f t="shared" si="32"/>
        <v>78507</v>
      </c>
      <c r="AB290" s="16">
        <f t="shared" si="33"/>
        <v>80820.532049999994</v>
      </c>
    </row>
    <row r="291" spans="1:28" ht="15" customHeight="1" x14ac:dyDescent="0.25">
      <c r="A291" s="12" t="s">
        <v>83</v>
      </c>
      <c r="B291" s="13" t="s">
        <v>324</v>
      </c>
      <c r="C291" s="14">
        <f>110242+1837.37</f>
        <v>112079.37</v>
      </c>
      <c r="D291" s="15"/>
      <c r="E291" s="16">
        <f t="shared" si="34"/>
        <v>103113.02039999999</v>
      </c>
      <c r="F291" s="17">
        <f t="shared" si="35"/>
        <v>8966.3495999999996</v>
      </c>
      <c r="G291" s="15"/>
      <c r="H291" s="17">
        <v>0</v>
      </c>
      <c r="I291" s="17">
        <f t="shared" si="28"/>
        <v>650.06034599999998</v>
      </c>
      <c r="J291" s="17">
        <f t="shared" si="29"/>
        <v>773.34765299999992</v>
      </c>
      <c r="K291" s="17">
        <v>0</v>
      </c>
      <c r="L291" s="17">
        <f t="shared" si="30"/>
        <v>1625.1508649999998</v>
      </c>
      <c r="M291" s="17">
        <v>0</v>
      </c>
      <c r="N291" s="17">
        <v>13622.4</v>
      </c>
      <c r="O291" s="17">
        <v>0</v>
      </c>
      <c r="P291" s="17">
        <v>103.56</v>
      </c>
      <c r="Q291" s="17">
        <f t="shared" si="31"/>
        <v>106.47540149999999</v>
      </c>
      <c r="R291" s="17">
        <v>0</v>
      </c>
      <c r="S291" s="15"/>
      <c r="T291" s="17">
        <v>15</v>
      </c>
      <c r="U291" s="17">
        <v>0</v>
      </c>
      <c r="V291" s="17">
        <v>2</v>
      </c>
      <c r="W291" s="15"/>
      <c r="X291" s="17"/>
      <c r="Y291" s="17"/>
      <c r="Z291" s="14"/>
      <c r="AA291" s="14">
        <f t="shared" si="32"/>
        <v>112079.37</v>
      </c>
      <c r="AB291" s="16">
        <f t="shared" si="33"/>
        <v>128960.3642655</v>
      </c>
    </row>
    <row r="292" spans="1:28" ht="15" customHeight="1" x14ac:dyDescent="0.25">
      <c r="A292" s="12" t="s">
        <v>83</v>
      </c>
      <c r="B292" s="13" t="s">
        <v>325</v>
      </c>
      <c r="C292" s="14">
        <f>62587+1043.12</f>
        <v>63630.12</v>
      </c>
      <c r="D292" s="15"/>
      <c r="E292" s="16">
        <f t="shared" si="34"/>
        <v>58539.710400000004</v>
      </c>
      <c r="F292" s="17">
        <f t="shared" si="35"/>
        <v>5090.4096</v>
      </c>
      <c r="G292" s="15"/>
      <c r="H292" s="17">
        <v>0</v>
      </c>
      <c r="I292" s="17">
        <f t="shared" si="28"/>
        <v>369.05469599999998</v>
      </c>
      <c r="J292" s="17">
        <f t="shared" si="29"/>
        <v>439.04782800000004</v>
      </c>
      <c r="K292" s="17">
        <v>0</v>
      </c>
      <c r="L292" s="17">
        <f t="shared" si="30"/>
        <v>922.63673999999992</v>
      </c>
      <c r="M292" s="17">
        <v>0</v>
      </c>
      <c r="N292" s="17">
        <v>7353</v>
      </c>
      <c r="O292" s="17">
        <v>0</v>
      </c>
      <c r="P292" s="17">
        <v>103.56</v>
      </c>
      <c r="Q292" s="17">
        <f t="shared" si="31"/>
        <v>60.448613999999999</v>
      </c>
      <c r="R292" s="17">
        <v>0</v>
      </c>
      <c r="S292" s="15"/>
      <c r="T292" s="17">
        <v>15</v>
      </c>
      <c r="U292" s="17">
        <v>0</v>
      </c>
      <c r="V292" s="17">
        <v>2</v>
      </c>
      <c r="W292" s="15"/>
      <c r="X292" s="17"/>
      <c r="Y292" s="17"/>
      <c r="Z292" s="14"/>
      <c r="AA292" s="14">
        <f t="shared" si="32"/>
        <v>63630.12</v>
      </c>
      <c r="AB292" s="16">
        <f t="shared" si="33"/>
        <v>72877.86787799999</v>
      </c>
    </row>
    <row r="293" spans="1:28" ht="15" customHeight="1" x14ac:dyDescent="0.25">
      <c r="A293" s="12" t="s">
        <v>83</v>
      </c>
      <c r="B293" s="13" t="s">
        <v>326</v>
      </c>
      <c r="C293" s="14">
        <f>88574+1476.23</f>
        <v>90050.23</v>
      </c>
      <c r="D293" s="15"/>
      <c r="E293" s="16">
        <f t="shared" si="34"/>
        <v>82846.211599999995</v>
      </c>
      <c r="F293" s="17">
        <f t="shared" si="35"/>
        <v>7204.0183999999999</v>
      </c>
      <c r="G293" s="15"/>
      <c r="H293" s="17">
        <v>0</v>
      </c>
      <c r="I293" s="17">
        <f t="shared" si="28"/>
        <v>522.29133399999989</v>
      </c>
      <c r="J293" s="17">
        <f t="shared" si="29"/>
        <v>621.346587</v>
      </c>
      <c r="K293" s="17">
        <v>0</v>
      </c>
      <c r="L293" s="17">
        <f t="shared" si="30"/>
        <v>1305.7283349999998</v>
      </c>
      <c r="M293" s="17">
        <v>0</v>
      </c>
      <c r="N293" s="17">
        <v>13622.4</v>
      </c>
      <c r="O293" s="17">
        <v>0</v>
      </c>
      <c r="P293" s="17">
        <v>103.56</v>
      </c>
      <c r="Q293" s="17">
        <f t="shared" si="31"/>
        <v>85.547718500000002</v>
      </c>
      <c r="R293" s="17">
        <v>0</v>
      </c>
      <c r="S293" s="15"/>
      <c r="T293" s="17">
        <v>15</v>
      </c>
      <c r="U293" s="17">
        <v>0</v>
      </c>
      <c r="V293" s="17">
        <v>2</v>
      </c>
      <c r="W293" s="15"/>
      <c r="X293" s="17"/>
      <c r="Y293" s="17"/>
      <c r="Z293" s="14"/>
      <c r="AA293" s="14">
        <f t="shared" si="32"/>
        <v>90050.23</v>
      </c>
      <c r="AB293" s="16">
        <f t="shared" si="33"/>
        <v>106311.10397449999</v>
      </c>
    </row>
    <row r="294" spans="1:28" ht="15" customHeight="1" x14ac:dyDescent="0.25">
      <c r="A294" s="12" t="s">
        <v>83</v>
      </c>
      <c r="B294" s="13" t="s">
        <v>327</v>
      </c>
      <c r="C294" s="14">
        <f>(72605.4+48403.6)+2016.82</f>
        <v>123025.82</v>
      </c>
      <c r="D294" s="15"/>
      <c r="E294" s="16">
        <f t="shared" si="34"/>
        <v>113183.75440000001</v>
      </c>
      <c r="F294" s="17">
        <f t="shared" si="35"/>
        <v>9842.0655999999999</v>
      </c>
      <c r="G294" s="15"/>
      <c r="H294" s="17">
        <v>0</v>
      </c>
      <c r="I294" s="17">
        <f t="shared" si="28"/>
        <v>713.549756</v>
      </c>
      <c r="J294" s="17">
        <f t="shared" si="29"/>
        <v>848.87815799999998</v>
      </c>
      <c r="K294" s="17">
        <v>0</v>
      </c>
      <c r="L294" s="17">
        <f t="shared" si="30"/>
        <v>1783.8743899999999</v>
      </c>
      <c r="M294" s="17">
        <v>0</v>
      </c>
      <c r="N294" s="17">
        <v>13622.4</v>
      </c>
      <c r="O294" s="17">
        <v>0</v>
      </c>
      <c r="P294" s="17">
        <v>103.56</v>
      </c>
      <c r="Q294" s="17">
        <f t="shared" si="31"/>
        <v>116.87452900000001</v>
      </c>
      <c r="R294" s="17">
        <v>0</v>
      </c>
      <c r="S294" s="15"/>
      <c r="T294" s="17">
        <v>15</v>
      </c>
      <c r="U294" s="17">
        <v>0</v>
      </c>
      <c r="V294" s="17">
        <v>2</v>
      </c>
      <c r="W294" s="15"/>
      <c r="X294" s="17"/>
      <c r="Y294" s="17"/>
      <c r="Z294" s="14"/>
      <c r="AA294" s="14">
        <f t="shared" si="32"/>
        <v>123025.82</v>
      </c>
      <c r="AB294" s="16">
        <f t="shared" si="33"/>
        <v>140214.956833</v>
      </c>
    </row>
    <row r="295" spans="1:28" ht="15" customHeight="1" x14ac:dyDescent="0.25">
      <c r="A295" s="12" t="s">
        <v>83</v>
      </c>
      <c r="B295" s="13" t="s">
        <v>328</v>
      </c>
      <c r="C295" s="14">
        <f>69637.2+1160.62</f>
        <v>70797.819999999992</v>
      </c>
      <c r="D295" s="15"/>
      <c r="E295" s="16">
        <f t="shared" si="34"/>
        <v>65133.994399999996</v>
      </c>
      <c r="F295" s="17">
        <f t="shared" si="35"/>
        <v>5663.8255999999992</v>
      </c>
      <c r="G295" s="15"/>
      <c r="H295" s="17">
        <v>0</v>
      </c>
      <c r="I295" s="17">
        <f t="shared" si="28"/>
        <v>410.62735599999991</v>
      </c>
      <c r="J295" s="17">
        <f t="shared" si="29"/>
        <v>488.50495799999993</v>
      </c>
      <c r="K295" s="17">
        <v>0</v>
      </c>
      <c r="L295" s="17">
        <f t="shared" si="30"/>
        <v>1026.5683899999999</v>
      </c>
      <c r="M295" s="17">
        <v>0</v>
      </c>
      <c r="N295" s="17">
        <v>0</v>
      </c>
      <c r="O295" s="17">
        <v>0</v>
      </c>
      <c r="P295" s="17">
        <v>103.56</v>
      </c>
      <c r="Q295" s="17">
        <f t="shared" si="31"/>
        <v>67.25792899999999</v>
      </c>
      <c r="R295" s="17">
        <v>1010</v>
      </c>
      <c r="S295" s="15"/>
      <c r="T295" s="17">
        <v>15</v>
      </c>
      <c r="U295" s="17">
        <v>0</v>
      </c>
      <c r="V295" s="17">
        <v>2</v>
      </c>
      <c r="W295" s="15"/>
      <c r="X295" s="17"/>
      <c r="Y295" s="17"/>
      <c r="Z295" s="14"/>
      <c r="AA295" s="14">
        <f t="shared" si="32"/>
        <v>70797.819999999992</v>
      </c>
      <c r="AB295" s="16">
        <f t="shared" si="33"/>
        <v>73904.338632999992</v>
      </c>
    </row>
    <row r="296" spans="1:28" ht="15" customHeight="1" x14ac:dyDescent="0.25">
      <c r="A296" s="12" t="s">
        <v>83</v>
      </c>
      <c r="B296" s="13" t="s">
        <v>329</v>
      </c>
      <c r="C296" s="14">
        <f>(58038.4+14509.6)+1209.13</f>
        <v>73757.13</v>
      </c>
      <c r="D296" s="15"/>
      <c r="E296" s="16">
        <f t="shared" si="34"/>
        <v>67856.559600000008</v>
      </c>
      <c r="F296" s="17">
        <f t="shared" si="35"/>
        <v>5900.5704000000005</v>
      </c>
      <c r="G296" s="15"/>
      <c r="H296" s="17">
        <v>0</v>
      </c>
      <c r="I296" s="17">
        <f t="shared" si="28"/>
        <v>427.79135400000001</v>
      </c>
      <c r="J296" s="17">
        <f t="shared" si="29"/>
        <v>508.92419700000005</v>
      </c>
      <c r="K296" s="17">
        <v>0</v>
      </c>
      <c r="L296" s="17">
        <f t="shared" si="30"/>
        <v>1069.4783849999999</v>
      </c>
      <c r="M296" s="17">
        <v>0</v>
      </c>
      <c r="N296" s="17">
        <v>7353</v>
      </c>
      <c r="O296" s="17">
        <v>0</v>
      </c>
      <c r="P296" s="17">
        <v>103.56</v>
      </c>
      <c r="Q296" s="17">
        <f t="shared" si="31"/>
        <v>70.069273500000008</v>
      </c>
      <c r="R296" s="17">
        <v>0</v>
      </c>
      <c r="S296" s="15"/>
      <c r="T296" s="17">
        <v>15</v>
      </c>
      <c r="U296" s="17">
        <v>0</v>
      </c>
      <c r="V296" s="17">
        <v>2</v>
      </c>
      <c r="W296" s="15"/>
      <c r="X296" s="17"/>
      <c r="Y296" s="17"/>
      <c r="Z296" s="14"/>
      <c r="AA296" s="14">
        <f t="shared" si="32"/>
        <v>73757.13</v>
      </c>
      <c r="AB296" s="16">
        <f t="shared" si="33"/>
        <v>83289.953209500003</v>
      </c>
    </row>
    <row r="297" spans="1:28" ht="15" customHeight="1" x14ac:dyDescent="0.25">
      <c r="A297" s="12" t="s">
        <v>83</v>
      </c>
      <c r="B297" s="13" t="s">
        <v>330</v>
      </c>
      <c r="C297" s="14">
        <v>38146.959999999999</v>
      </c>
      <c r="D297" s="15"/>
      <c r="E297" s="16">
        <f t="shared" si="34"/>
        <v>35095.203200000004</v>
      </c>
      <c r="F297" s="17">
        <f t="shared" si="35"/>
        <v>3051.7568000000001</v>
      </c>
      <c r="G297" s="15"/>
      <c r="H297" s="17">
        <v>0</v>
      </c>
      <c r="I297" s="17">
        <f t="shared" si="28"/>
        <v>221.25236799999999</v>
      </c>
      <c r="J297" s="17">
        <f t="shared" si="29"/>
        <v>263.21402399999999</v>
      </c>
      <c r="K297" s="17">
        <v>0</v>
      </c>
      <c r="L297" s="17">
        <f t="shared" si="30"/>
        <v>553.13091999999995</v>
      </c>
      <c r="M297" s="17">
        <v>0</v>
      </c>
      <c r="N297" s="17">
        <v>5448.96</v>
      </c>
      <c r="O297" s="17">
        <v>0</v>
      </c>
      <c r="P297" s="17">
        <v>103.56</v>
      </c>
      <c r="Q297" s="17">
        <f t="shared" si="31"/>
        <v>36.239612000000008</v>
      </c>
      <c r="R297" s="17">
        <v>0</v>
      </c>
      <c r="S297" s="15"/>
      <c r="T297" s="17">
        <v>15</v>
      </c>
      <c r="U297" s="17">
        <v>0</v>
      </c>
      <c r="V297" s="17">
        <v>2</v>
      </c>
      <c r="W297" s="15"/>
      <c r="X297" s="17"/>
      <c r="Y297" s="17"/>
      <c r="Z297" s="14"/>
      <c r="AA297" s="14">
        <f t="shared" si="32"/>
        <v>38146.960000000006</v>
      </c>
      <c r="AB297" s="16">
        <f t="shared" si="33"/>
        <v>44773.316924000006</v>
      </c>
    </row>
    <row r="298" spans="1:28" ht="15" customHeight="1" x14ac:dyDescent="0.25">
      <c r="A298" s="12" t="s">
        <v>83</v>
      </c>
      <c r="B298" s="13" t="s">
        <v>331</v>
      </c>
      <c r="C298" s="14">
        <v>71103.63</v>
      </c>
      <c r="D298" s="15"/>
      <c r="E298" s="16">
        <f t="shared" si="34"/>
        <v>65415.339600000007</v>
      </c>
      <c r="F298" s="17">
        <f t="shared" si="35"/>
        <v>5688.2904000000008</v>
      </c>
      <c r="G298" s="15"/>
      <c r="H298" s="17">
        <v>0</v>
      </c>
      <c r="I298" s="17">
        <f t="shared" si="28"/>
        <v>412.40105399999999</v>
      </c>
      <c r="J298" s="17">
        <f t="shared" si="29"/>
        <v>490.615047</v>
      </c>
      <c r="K298" s="17">
        <v>0</v>
      </c>
      <c r="L298" s="17">
        <f t="shared" si="30"/>
        <v>1031.0026350000001</v>
      </c>
      <c r="M298" s="17">
        <v>0</v>
      </c>
      <c r="N298" s="17">
        <v>13622.4</v>
      </c>
      <c r="O298" s="17">
        <v>0</v>
      </c>
      <c r="P298" s="17">
        <v>103.56</v>
      </c>
      <c r="Q298" s="17">
        <f t="shared" si="31"/>
        <v>67.548448500000006</v>
      </c>
      <c r="R298" s="17">
        <v>0</v>
      </c>
      <c r="S298" s="15"/>
      <c r="T298" s="17">
        <v>15</v>
      </c>
      <c r="U298" s="17">
        <v>0</v>
      </c>
      <c r="V298" s="17">
        <v>2</v>
      </c>
      <c r="W298" s="15"/>
      <c r="X298" s="17"/>
      <c r="Y298" s="17"/>
      <c r="Z298" s="14"/>
      <c r="AA298" s="14">
        <f t="shared" si="32"/>
        <v>71103.63</v>
      </c>
      <c r="AB298" s="16">
        <f t="shared" si="33"/>
        <v>86831.1571845</v>
      </c>
    </row>
    <row r="299" spans="1:28" ht="15" customHeight="1" x14ac:dyDescent="0.25">
      <c r="A299" s="12" t="s">
        <v>83</v>
      </c>
      <c r="B299" s="13" t="s">
        <v>332</v>
      </c>
      <c r="C299" s="14">
        <f>123472+2057.87</f>
        <v>125529.87</v>
      </c>
      <c r="D299" s="15"/>
      <c r="E299" s="16">
        <f t="shared" si="34"/>
        <v>115487.4804</v>
      </c>
      <c r="F299" s="17">
        <f t="shared" si="35"/>
        <v>10042.3896</v>
      </c>
      <c r="G299" s="15"/>
      <c r="H299" s="17">
        <v>0</v>
      </c>
      <c r="I299" s="17">
        <f t="shared" si="28"/>
        <v>728.07324599999993</v>
      </c>
      <c r="J299" s="17">
        <f t="shared" si="29"/>
        <v>866.15610299999992</v>
      </c>
      <c r="K299" s="17">
        <v>0</v>
      </c>
      <c r="L299" s="17">
        <f t="shared" si="30"/>
        <v>1820.1831149999998</v>
      </c>
      <c r="M299" s="17">
        <v>0</v>
      </c>
      <c r="N299" s="17">
        <v>7353</v>
      </c>
      <c r="O299" s="17">
        <v>564</v>
      </c>
      <c r="P299" s="17">
        <v>103.56</v>
      </c>
      <c r="Q299" s="17">
        <f t="shared" si="31"/>
        <v>119.2533765</v>
      </c>
      <c r="R299" s="17">
        <v>2350</v>
      </c>
      <c r="S299" s="15"/>
      <c r="T299" s="17">
        <v>15</v>
      </c>
      <c r="U299" s="17">
        <v>0</v>
      </c>
      <c r="V299" s="17">
        <v>2</v>
      </c>
      <c r="W299" s="15"/>
      <c r="X299" s="17"/>
      <c r="Y299" s="17"/>
      <c r="Z299" s="14"/>
      <c r="AA299" s="14">
        <f t="shared" si="32"/>
        <v>125529.87</v>
      </c>
      <c r="AB299" s="16">
        <f t="shared" si="33"/>
        <v>139434.0958405</v>
      </c>
    </row>
    <row r="300" spans="1:28" ht="15" customHeight="1" x14ac:dyDescent="0.25">
      <c r="A300" s="12" t="s">
        <v>83</v>
      </c>
      <c r="B300" s="13" t="s">
        <v>333</v>
      </c>
      <c r="C300" s="14">
        <v>91980.88</v>
      </c>
      <c r="D300" s="15"/>
      <c r="E300" s="16">
        <f t="shared" si="34"/>
        <v>84622.409600000014</v>
      </c>
      <c r="F300" s="17">
        <f t="shared" si="35"/>
        <v>7358.4704000000002</v>
      </c>
      <c r="G300" s="15"/>
      <c r="H300" s="17">
        <v>0</v>
      </c>
      <c r="I300" s="17">
        <f t="shared" si="28"/>
        <v>533.489104</v>
      </c>
      <c r="J300" s="17">
        <f t="shared" si="29"/>
        <v>634.66807200000005</v>
      </c>
      <c r="K300" s="17">
        <v>0</v>
      </c>
      <c r="L300" s="17">
        <f t="shared" si="30"/>
        <v>1333.7227599999999</v>
      </c>
      <c r="M300" s="17">
        <v>0</v>
      </c>
      <c r="N300" s="17">
        <v>13622.4</v>
      </c>
      <c r="O300" s="17">
        <v>0</v>
      </c>
      <c r="P300" s="17">
        <v>103.56</v>
      </c>
      <c r="Q300" s="17">
        <f t="shared" si="31"/>
        <v>87.381836000000021</v>
      </c>
      <c r="R300" s="17">
        <v>0</v>
      </c>
      <c r="S300" s="15"/>
      <c r="T300" s="17">
        <v>15</v>
      </c>
      <c r="U300" s="17">
        <v>0</v>
      </c>
      <c r="V300" s="17">
        <v>2</v>
      </c>
      <c r="W300" s="15"/>
      <c r="X300" s="17"/>
      <c r="Y300" s="17"/>
      <c r="Z300" s="14"/>
      <c r="AA300" s="14">
        <f t="shared" si="32"/>
        <v>91980.880000000019</v>
      </c>
      <c r="AB300" s="16">
        <f t="shared" si="33"/>
        <v>108296.10177200001</v>
      </c>
    </row>
    <row r="301" spans="1:28" ht="15" customHeight="1" x14ac:dyDescent="0.25">
      <c r="A301" s="12" t="s">
        <v>83</v>
      </c>
      <c r="B301" s="13" t="s">
        <v>334</v>
      </c>
      <c r="C301" s="14">
        <v>79672.100000000006</v>
      </c>
      <c r="D301" s="15"/>
      <c r="E301" s="16">
        <f t="shared" si="34"/>
        <v>73298.332000000009</v>
      </c>
      <c r="F301" s="17">
        <f t="shared" si="35"/>
        <v>6373.7680000000009</v>
      </c>
      <c r="G301" s="15"/>
      <c r="H301" s="17">
        <v>0</v>
      </c>
      <c r="I301" s="17">
        <f t="shared" si="28"/>
        <v>462.09818000000001</v>
      </c>
      <c r="J301" s="17">
        <f t="shared" si="29"/>
        <v>549.73748999999998</v>
      </c>
      <c r="K301" s="17">
        <v>0</v>
      </c>
      <c r="L301" s="17">
        <f t="shared" si="30"/>
        <v>1155.2454499999999</v>
      </c>
      <c r="M301" s="17">
        <v>0</v>
      </c>
      <c r="N301" s="17">
        <v>14192.64</v>
      </c>
      <c r="O301" s="17">
        <v>0</v>
      </c>
      <c r="P301" s="17">
        <v>103.56</v>
      </c>
      <c r="Q301" s="17">
        <f t="shared" si="31"/>
        <v>75.688495000000003</v>
      </c>
      <c r="R301" s="17">
        <v>0</v>
      </c>
      <c r="S301" s="15"/>
      <c r="T301" s="17">
        <v>15</v>
      </c>
      <c r="U301" s="17">
        <v>0</v>
      </c>
      <c r="V301" s="17">
        <v>2</v>
      </c>
      <c r="W301" s="15"/>
      <c r="X301" s="17"/>
      <c r="Y301" s="17"/>
      <c r="Z301" s="14"/>
      <c r="AA301" s="14">
        <f t="shared" si="32"/>
        <v>79672.100000000006</v>
      </c>
      <c r="AB301" s="16">
        <f t="shared" si="33"/>
        <v>96211.069615</v>
      </c>
    </row>
    <row r="302" spans="1:28" ht="15" customHeight="1" x14ac:dyDescent="0.25">
      <c r="A302" s="12" t="s">
        <v>83</v>
      </c>
      <c r="B302" s="13" t="s">
        <v>335</v>
      </c>
      <c r="C302" s="14">
        <f>88990.4+1483.17</f>
        <v>90473.569999999992</v>
      </c>
      <c r="D302" s="15"/>
      <c r="E302" s="16">
        <f t="shared" si="34"/>
        <v>83235.684399999998</v>
      </c>
      <c r="F302" s="17">
        <f t="shared" si="35"/>
        <v>7237.8855999999996</v>
      </c>
      <c r="G302" s="15"/>
      <c r="H302" s="17">
        <v>0</v>
      </c>
      <c r="I302" s="17">
        <f t="shared" si="28"/>
        <v>524.7467059999999</v>
      </c>
      <c r="J302" s="17">
        <f t="shared" si="29"/>
        <v>624.26763299999993</v>
      </c>
      <c r="K302" s="17">
        <v>0</v>
      </c>
      <c r="L302" s="17">
        <f t="shared" si="30"/>
        <v>1311.8667649999998</v>
      </c>
      <c r="M302" s="17">
        <v>0</v>
      </c>
      <c r="N302" s="17">
        <v>6882.36</v>
      </c>
      <c r="O302" s="17">
        <v>0</v>
      </c>
      <c r="P302" s="17">
        <v>103.56</v>
      </c>
      <c r="Q302" s="17">
        <f t="shared" si="31"/>
        <v>85.949891499999993</v>
      </c>
      <c r="R302" s="17">
        <v>1680</v>
      </c>
      <c r="S302" s="15"/>
      <c r="T302" s="17">
        <v>15</v>
      </c>
      <c r="U302" s="17">
        <v>0</v>
      </c>
      <c r="V302" s="17">
        <v>2</v>
      </c>
      <c r="W302" s="15"/>
      <c r="X302" s="17"/>
      <c r="Y302" s="17"/>
      <c r="Z302" s="14"/>
      <c r="AA302" s="14">
        <f t="shared" si="32"/>
        <v>90473.569999999992</v>
      </c>
      <c r="AB302" s="16">
        <f t="shared" si="33"/>
        <v>101686.32099549999</v>
      </c>
    </row>
    <row r="303" spans="1:28" ht="15" customHeight="1" x14ac:dyDescent="0.25">
      <c r="A303" s="12" t="s">
        <v>83</v>
      </c>
      <c r="B303" s="13" t="s">
        <v>336</v>
      </c>
      <c r="C303" s="14">
        <f>114761+1912.68</f>
        <v>116673.68</v>
      </c>
      <c r="D303" s="15"/>
      <c r="E303" s="16">
        <f t="shared" si="34"/>
        <v>107339.7856</v>
      </c>
      <c r="F303" s="17">
        <f t="shared" si="35"/>
        <v>9333.8943999999992</v>
      </c>
      <c r="G303" s="15"/>
      <c r="H303" s="17">
        <v>0</v>
      </c>
      <c r="I303" s="17">
        <f t="shared" si="28"/>
        <v>676.70734399999992</v>
      </c>
      <c r="J303" s="17">
        <f t="shared" si="29"/>
        <v>805.04839199999992</v>
      </c>
      <c r="K303" s="17">
        <v>0</v>
      </c>
      <c r="L303" s="17">
        <f t="shared" si="30"/>
        <v>1691.7683599999998</v>
      </c>
      <c r="M303" s="17">
        <v>0</v>
      </c>
      <c r="N303" s="17">
        <v>5665.8</v>
      </c>
      <c r="O303" s="17">
        <v>0</v>
      </c>
      <c r="P303" s="17">
        <v>103.56</v>
      </c>
      <c r="Q303" s="17">
        <f t="shared" si="31"/>
        <v>110.83999600000001</v>
      </c>
      <c r="R303" s="17">
        <v>2350</v>
      </c>
      <c r="S303" s="15"/>
      <c r="T303" s="17">
        <v>15</v>
      </c>
      <c r="U303" s="17">
        <v>0</v>
      </c>
      <c r="V303" s="17">
        <v>2</v>
      </c>
      <c r="W303" s="15"/>
      <c r="X303" s="17"/>
      <c r="Y303" s="17"/>
      <c r="Z303" s="14"/>
      <c r="AA303" s="14">
        <f t="shared" si="32"/>
        <v>116673.68000000001</v>
      </c>
      <c r="AB303" s="16">
        <f t="shared" si="33"/>
        <v>128077.404092</v>
      </c>
    </row>
    <row r="304" spans="1:28" ht="15" customHeight="1" x14ac:dyDescent="0.25">
      <c r="A304" s="12" t="s">
        <v>83</v>
      </c>
      <c r="B304" s="13" t="s">
        <v>337</v>
      </c>
      <c r="C304" s="14">
        <f>(73225.6+18306.4)+1525.53</f>
        <v>93057.53</v>
      </c>
      <c r="D304" s="15"/>
      <c r="E304" s="16">
        <f t="shared" si="34"/>
        <v>85612.927599999995</v>
      </c>
      <c r="F304" s="17">
        <f t="shared" si="35"/>
        <v>7444.6023999999998</v>
      </c>
      <c r="G304" s="15"/>
      <c r="H304" s="17">
        <v>0</v>
      </c>
      <c r="I304" s="17">
        <f t="shared" si="28"/>
        <v>539.73367399999995</v>
      </c>
      <c r="J304" s="17">
        <f t="shared" si="29"/>
        <v>642.09695699999997</v>
      </c>
      <c r="K304" s="17">
        <v>0</v>
      </c>
      <c r="L304" s="17">
        <f t="shared" si="30"/>
        <v>1349.3341849999999</v>
      </c>
      <c r="M304" s="17">
        <v>0</v>
      </c>
      <c r="N304" s="17">
        <v>14192.64</v>
      </c>
      <c r="O304" s="17">
        <v>0</v>
      </c>
      <c r="P304" s="17">
        <v>103.56</v>
      </c>
      <c r="Q304" s="17">
        <f t="shared" si="31"/>
        <v>88.404653499999995</v>
      </c>
      <c r="R304" s="17">
        <v>0</v>
      </c>
      <c r="S304" s="15"/>
      <c r="T304" s="17">
        <v>15</v>
      </c>
      <c r="U304" s="17">
        <v>0</v>
      </c>
      <c r="V304" s="17">
        <v>2</v>
      </c>
      <c r="W304" s="15"/>
      <c r="X304" s="17"/>
      <c r="Y304" s="17"/>
      <c r="Z304" s="14"/>
      <c r="AA304" s="14">
        <f t="shared" si="32"/>
        <v>93057.53</v>
      </c>
      <c r="AB304" s="16">
        <f t="shared" si="33"/>
        <v>109973.29946949999</v>
      </c>
    </row>
    <row r="305" spans="1:28" ht="15" customHeight="1" x14ac:dyDescent="0.25">
      <c r="A305" s="12" t="s">
        <v>83</v>
      </c>
      <c r="B305" s="13" t="s">
        <v>338</v>
      </c>
      <c r="C305" s="14">
        <f>116087+1934.78</f>
        <v>118021.78</v>
      </c>
      <c r="D305" s="15"/>
      <c r="E305" s="16">
        <f t="shared" si="34"/>
        <v>108580.03760000001</v>
      </c>
      <c r="F305" s="17">
        <f t="shared" si="35"/>
        <v>9441.742400000001</v>
      </c>
      <c r="G305" s="15"/>
      <c r="H305" s="17">
        <v>0</v>
      </c>
      <c r="I305" s="17">
        <f t="shared" si="28"/>
        <v>684.52632399999993</v>
      </c>
      <c r="J305" s="17">
        <f t="shared" si="29"/>
        <v>814.35028199999999</v>
      </c>
      <c r="K305" s="17">
        <v>0</v>
      </c>
      <c r="L305" s="17">
        <f t="shared" si="30"/>
        <v>1711.3158099999998</v>
      </c>
      <c r="M305" s="17">
        <v>0</v>
      </c>
      <c r="N305" s="17">
        <v>7353</v>
      </c>
      <c r="O305" s="17">
        <v>0</v>
      </c>
      <c r="P305" s="17">
        <v>103.56</v>
      </c>
      <c r="Q305" s="17">
        <f t="shared" si="31"/>
        <v>112.12069100000001</v>
      </c>
      <c r="R305" s="17">
        <v>2350</v>
      </c>
      <c r="S305" s="15"/>
      <c r="T305" s="17">
        <v>15</v>
      </c>
      <c r="U305" s="17">
        <v>0</v>
      </c>
      <c r="V305" s="17">
        <v>2</v>
      </c>
      <c r="W305" s="15"/>
      <c r="X305" s="17"/>
      <c r="Y305" s="17"/>
      <c r="Z305" s="14"/>
      <c r="AA305" s="14">
        <f t="shared" si="32"/>
        <v>118021.78000000001</v>
      </c>
      <c r="AB305" s="16">
        <f t="shared" si="33"/>
        <v>131150.65310700002</v>
      </c>
    </row>
    <row r="306" spans="1:28" ht="15" customHeight="1" x14ac:dyDescent="0.25">
      <c r="A306" s="12" t="s">
        <v>83</v>
      </c>
      <c r="B306" s="13" t="s">
        <v>339</v>
      </c>
      <c r="C306" s="14">
        <v>87631.58</v>
      </c>
      <c r="D306" s="15"/>
      <c r="E306" s="16">
        <f t="shared" si="34"/>
        <v>80621.053599999999</v>
      </c>
      <c r="F306" s="17">
        <f t="shared" si="35"/>
        <v>7010.5264000000006</v>
      </c>
      <c r="G306" s="15"/>
      <c r="H306" s="17">
        <v>0</v>
      </c>
      <c r="I306" s="17">
        <f t="shared" si="28"/>
        <v>508.26316399999996</v>
      </c>
      <c r="J306" s="17">
        <f t="shared" si="29"/>
        <v>604.65790200000004</v>
      </c>
      <c r="K306" s="17">
        <v>0</v>
      </c>
      <c r="L306" s="17">
        <f t="shared" si="30"/>
        <v>1270.6579099999999</v>
      </c>
      <c r="M306" s="17">
        <v>0</v>
      </c>
      <c r="N306" s="17">
        <v>7353</v>
      </c>
      <c r="O306" s="17">
        <v>0</v>
      </c>
      <c r="P306" s="17">
        <v>103.56</v>
      </c>
      <c r="Q306" s="17">
        <f t="shared" si="31"/>
        <v>83.250000999999997</v>
      </c>
      <c r="R306" s="17">
        <v>0</v>
      </c>
      <c r="S306" s="15"/>
      <c r="T306" s="17">
        <v>15</v>
      </c>
      <c r="U306" s="17">
        <v>0</v>
      </c>
      <c r="V306" s="17">
        <v>2</v>
      </c>
      <c r="W306" s="15"/>
      <c r="X306" s="17"/>
      <c r="Y306" s="17"/>
      <c r="Z306" s="14"/>
      <c r="AA306" s="14">
        <f t="shared" si="32"/>
        <v>87631.58</v>
      </c>
      <c r="AB306" s="16">
        <f t="shared" si="33"/>
        <v>97554.968976999997</v>
      </c>
    </row>
    <row r="307" spans="1:28" ht="15" customHeight="1" x14ac:dyDescent="0.25">
      <c r="A307" s="12" t="s">
        <v>83</v>
      </c>
      <c r="B307" s="13" t="s">
        <v>340</v>
      </c>
      <c r="C307" s="14">
        <f>(54429.6+36286.4)+1511.93</f>
        <v>92227.93</v>
      </c>
      <c r="D307" s="15"/>
      <c r="E307" s="16">
        <f t="shared" si="34"/>
        <v>84849.695599999992</v>
      </c>
      <c r="F307" s="17">
        <f t="shared" si="35"/>
        <v>7378.2343999999994</v>
      </c>
      <c r="G307" s="15"/>
      <c r="H307" s="17">
        <v>0</v>
      </c>
      <c r="I307" s="17">
        <f t="shared" si="28"/>
        <v>534.92199399999993</v>
      </c>
      <c r="J307" s="17">
        <f t="shared" si="29"/>
        <v>636.37271699999997</v>
      </c>
      <c r="K307" s="17">
        <v>0</v>
      </c>
      <c r="L307" s="17">
        <f t="shared" si="30"/>
        <v>1337.3049849999998</v>
      </c>
      <c r="M307" s="17">
        <v>0</v>
      </c>
      <c r="N307" s="17">
        <v>14192.64</v>
      </c>
      <c r="O307" s="17">
        <v>0</v>
      </c>
      <c r="P307" s="17">
        <v>103.56</v>
      </c>
      <c r="Q307" s="17">
        <f t="shared" si="31"/>
        <v>87.616533499999989</v>
      </c>
      <c r="R307" s="17">
        <v>0</v>
      </c>
      <c r="S307" s="15"/>
      <c r="T307" s="17">
        <v>15</v>
      </c>
      <c r="U307" s="17">
        <v>0</v>
      </c>
      <c r="V307" s="17">
        <v>2</v>
      </c>
      <c r="W307" s="15"/>
      <c r="X307" s="17"/>
      <c r="Y307" s="17"/>
      <c r="Z307" s="14"/>
      <c r="AA307" s="14">
        <f t="shared" si="32"/>
        <v>92227.93</v>
      </c>
      <c r="AB307" s="16">
        <f t="shared" si="33"/>
        <v>109120.34622949999</v>
      </c>
    </row>
    <row r="308" spans="1:28" ht="15" customHeight="1" x14ac:dyDescent="0.25">
      <c r="A308" s="12" t="s">
        <v>83</v>
      </c>
      <c r="B308" s="13" t="s">
        <v>341</v>
      </c>
      <c r="C308" s="14">
        <f>98554+1642.57</f>
        <v>100196.57</v>
      </c>
      <c r="D308" s="15"/>
      <c r="E308" s="16">
        <f t="shared" si="34"/>
        <v>92180.844400000016</v>
      </c>
      <c r="F308" s="17">
        <f t="shared" si="35"/>
        <v>8015.7256000000007</v>
      </c>
      <c r="G308" s="15"/>
      <c r="H308" s="17">
        <v>0</v>
      </c>
      <c r="I308" s="17">
        <f t="shared" si="28"/>
        <v>581.14010599999995</v>
      </c>
      <c r="J308" s="17">
        <f t="shared" si="29"/>
        <v>691.35633300000006</v>
      </c>
      <c r="K308" s="17">
        <v>0</v>
      </c>
      <c r="L308" s="17">
        <f t="shared" si="30"/>
        <v>1452.850265</v>
      </c>
      <c r="M308" s="17">
        <v>0</v>
      </c>
      <c r="N308" s="17">
        <v>14192.64</v>
      </c>
      <c r="O308" s="17">
        <v>0</v>
      </c>
      <c r="P308" s="17">
        <v>103.56</v>
      </c>
      <c r="Q308" s="17">
        <f t="shared" si="31"/>
        <v>95.186741500000025</v>
      </c>
      <c r="R308" s="17">
        <v>0</v>
      </c>
      <c r="S308" s="15"/>
      <c r="T308" s="17">
        <v>15</v>
      </c>
      <c r="U308" s="17">
        <v>0</v>
      </c>
      <c r="V308" s="17">
        <v>2</v>
      </c>
      <c r="W308" s="15"/>
      <c r="X308" s="17"/>
      <c r="Y308" s="17"/>
      <c r="Z308" s="14"/>
      <c r="AA308" s="14">
        <f t="shared" si="32"/>
        <v>100196.57000000002</v>
      </c>
      <c r="AB308" s="16">
        <f t="shared" si="33"/>
        <v>117313.30344550003</v>
      </c>
    </row>
    <row r="309" spans="1:28" ht="15" customHeight="1" x14ac:dyDescent="0.25">
      <c r="A309" s="12" t="s">
        <v>83</v>
      </c>
      <c r="B309" s="13" t="s">
        <v>342</v>
      </c>
      <c r="C309" s="14">
        <f>((39639.6+39639.6)+19819.8)+1651.65</f>
        <v>100750.65</v>
      </c>
      <c r="D309" s="15"/>
      <c r="E309" s="16">
        <f t="shared" si="34"/>
        <v>92690.597999999998</v>
      </c>
      <c r="F309" s="17">
        <f t="shared" si="35"/>
        <v>8060.0519999999997</v>
      </c>
      <c r="G309" s="15"/>
      <c r="H309" s="17">
        <v>0</v>
      </c>
      <c r="I309" s="17">
        <f t="shared" si="28"/>
        <v>584.35376999999994</v>
      </c>
      <c r="J309" s="17">
        <f t="shared" si="29"/>
        <v>695.179485</v>
      </c>
      <c r="K309" s="17">
        <v>0</v>
      </c>
      <c r="L309" s="17">
        <f t="shared" si="30"/>
        <v>1460.8844249999997</v>
      </c>
      <c r="M309" s="17">
        <v>0</v>
      </c>
      <c r="N309" s="17">
        <v>7353</v>
      </c>
      <c r="O309" s="17">
        <v>0</v>
      </c>
      <c r="P309" s="17">
        <v>103.56</v>
      </c>
      <c r="Q309" s="17">
        <f t="shared" si="31"/>
        <v>95.713117499999996</v>
      </c>
      <c r="R309" s="17">
        <v>2350</v>
      </c>
      <c r="S309" s="15"/>
      <c r="T309" s="17">
        <v>15</v>
      </c>
      <c r="U309" s="17">
        <v>0</v>
      </c>
      <c r="V309" s="17">
        <v>2</v>
      </c>
      <c r="W309" s="15"/>
      <c r="X309" s="17"/>
      <c r="Y309" s="17"/>
      <c r="Z309" s="14"/>
      <c r="AA309" s="14">
        <f t="shared" si="32"/>
        <v>100750.65</v>
      </c>
      <c r="AB309" s="16">
        <f t="shared" si="33"/>
        <v>113393.34079749999</v>
      </c>
    </row>
    <row r="310" spans="1:28" ht="15" customHeight="1" x14ac:dyDescent="0.25">
      <c r="A310" s="12" t="s">
        <v>83</v>
      </c>
      <c r="B310" s="13" t="s">
        <v>343</v>
      </c>
      <c r="C310" s="14">
        <v>58904.65</v>
      </c>
      <c r="D310" s="15"/>
      <c r="E310" s="16">
        <f t="shared" si="34"/>
        <v>54192.278000000006</v>
      </c>
      <c r="F310" s="17">
        <f t="shared" si="35"/>
        <v>4712.3720000000003</v>
      </c>
      <c r="G310" s="15"/>
      <c r="H310" s="17">
        <v>0</v>
      </c>
      <c r="I310" s="17">
        <f t="shared" si="28"/>
        <v>341.64697000000001</v>
      </c>
      <c r="J310" s="17">
        <f t="shared" si="29"/>
        <v>406.44208500000002</v>
      </c>
      <c r="K310" s="17">
        <v>0</v>
      </c>
      <c r="L310" s="17">
        <f t="shared" si="30"/>
        <v>854.11742499999991</v>
      </c>
      <c r="M310" s="17">
        <v>0</v>
      </c>
      <c r="N310" s="17">
        <v>5665.8</v>
      </c>
      <c r="O310" s="17">
        <v>0</v>
      </c>
      <c r="P310" s="17">
        <v>103.56</v>
      </c>
      <c r="Q310" s="17">
        <f t="shared" si="31"/>
        <v>55.959417500000008</v>
      </c>
      <c r="R310" s="17">
        <v>0</v>
      </c>
      <c r="S310" s="15"/>
      <c r="T310" s="17">
        <v>15</v>
      </c>
      <c r="U310" s="17">
        <v>0</v>
      </c>
      <c r="V310" s="17">
        <v>2</v>
      </c>
      <c r="W310" s="15"/>
      <c r="X310" s="17"/>
      <c r="Y310" s="17"/>
      <c r="Z310" s="14"/>
      <c r="AA310" s="14">
        <f t="shared" si="32"/>
        <v>58904.650000000009</v>
      </c>
      <c r="AB310" s="16">
        <f t="shared" si="33"/>
        <v>66332.175897499998</v>
      </c>
    </row>
    <row r="311" spans="1:28" ht="15" customHeight="1" x14ac:dyDescent="0.25">
      <c r="A311" s="12" t="s">
        <v>83</v>
      </c>
      <c r="B311" s="13" t="s">
        <v>344</v>
      </c>
      <c r="C311" s="14">
        <f>113717+1895.28</f>
        <v>115612.28</v>
      </c>
      <c r="D311" s="15"/>
      <c r="E311" s="16">
        <f t="shared" si="34"/>
        <v>106363.29760000001</v>
      </c>
      <c r="F311" s="17">
        <f t="shared" si="35"/>
        <v>9248.9824000000008</v>
      </c>
      <c r="G311" s="15"/>
      <c r="H311" s="17">
        <v>0</v>
      </c>
      <c r="I311" s="17">
        <f t="shared" si="28"/>
        <v>670.55122399999993</v>
      </c>
      <c r="J311" s="17">
        <f t="shared" si="29"/>
        <v>797.72473200000002</v>
      </c>
      <c r="K311" s="17">
        <v>0</v>
      </c>
      <c r="L311" s="17">
        <f t="shared" si="30"/>
        <v>1676.3780599999998</v>
      </c>
      <c r="M311" s="17">
        <v>0</v>
      </c>
      <c r="N311" s="17">
        <v>14192.64</v>
      </c>
      <c r="O311" s="17">
        <v>0</v>
      </c>
      <c r="P311" s="17">
        <v>103.56</v>
      </c>
      <c r="Q311" s="17">
        <f t="shared" si="31"/>
        <v>109.831666</v>
      </c>
      <c r="R311" s="17">
        <v>2350</v>
      </c>
      <c r="S311" s="15"/>
      <c r="T311" s="17">
        <v>15</v>
      </c>
      <c r="U311" s="17">
        <v>0</v>
      </c>
      <c r="V311" s="17">
        <v>2</v>
      </c>
      <c r="W311" s="15"/>
      <c r="X311" s="17"/>
      <c r="Y311" s="17"/>
      <c r="Z311" s="14"/>
      <c r="AA311" s="14">
        <f t="shared" si="32"/>
        <v>115612.28</v>
      </c>
      <c r="AB311" s="16">
        <f t="shared" si="33"/>
        <v>135512.96568200001</v>
      </c>
    </row>
    <row r="312" spans="1:28" ht="15" customHeight="1" x14ac:dyDescent="0.25">
      <c r="A312" s="12" t="s">
        <v>83</v>
      </c>
      <c r="B312" s="13" t="s">
        <v>345</v>
      </c>
      <c r="C312" s="14">
        <f>(94974.4+23743.6)+1978.63</f>
        <v>120696.63</v>
      </c>
      <c r="D312" s="15"/>
      <c r="E312" s="16">
        <f t="shared" si="34"/>
        <v>111040.8996</v>
      </c>
      <c r="F312" s="17">
        <f t="shared" si="35"/>
        <v>9655.7304000000004</v>
      </c>
      <c r="G312" s="15"/>
      <c r="H312" s="17">
        <v>0</v>
      </c>
      <c r="I312" s="17">
        <f t="shared" si="28"/>
        <v>700.04045399999995</v>
      </c>
      <c r="J312" s="17">
        <f t="shared" si="29"/>
        <v>832.80674699999997</v>
      </c>
      <c r="K312" s="17">
        <v>0</v>
      </c>
      <c r="L312" s="17">
        <f t="shared" si="30"/>
        <v>1750.1011349999999</v>
      </c>
      <c r="M312" s="17">
        <v>0</v>
      </c>
      <c r="N312" s="17">
        <v>13622.4</v>
      </c>
      <c r="O312" s="17">
        <v>0</v>
      </c>
      <c r="P312" s="17">
        <v>103.56</v>
      </c>
      <c r="Q312" s="17">
        <f t="shared" si="31"/>
        <v>114.6617985</v>
      </c>
      <c r="R312" s="17">
        <v>2350</v>
      </c>
      <c r="S312" s="15"/>
      <c r="T312" s="17">
        <v>15</v>
      </c>
      <c r="U312" s="17">
        <v>0</v>
      </c>
      <c r="V312" s="17">
        <v>2</v>
      </c>
      <c r="W312" s="15"/>
      <c r="X312" s="17"/>
      <c r="Y312" s="17"/>
      <c r="Z312" s="14"/>
      <c r="AA312" s="14">
        <f t="shared" si="32"/>
        <v>120696.63</v>
      </c>
      <c r="AB312" s="16">
        <f t="shared" si="33"/>
        <v>140170.20013449999</v>
      </c>
    </row>
    <row r="313" spans="1:28" ht="15" customHeight="1" x14ac:dyDescent="0.25">
      <c r="A313" s="12" t="s">
        <v>83</v>
      </c>
      <c r="B313" s="13" t="s">
        <v>346</v>
      </c>
      <c r="C313" s="14">
        <f>88131.58-500</f>
        <v>87631.58</v>
      </c>
      <c r="D313" s="15"/>
      <c r="E313" s="16">
        <f t="shared" si="34"/>
        <v>80621.053599999999</v>
      </c>
      <c r="F313" s="17">
        <f t="shared" si="35"/>
        <v>7010.5264000000006</v>
      </c>
      <c r="G313" s="15"/>
      <c r="H313" s="17">
        <v>0</v>
      </c>
      <c r="I313" s="17">
        <f t="shared" si="28"/>
        <v>508.26316399999996</v>
      </c>
      <c r="J313" s="17">
        <f t="shared" si="29"/>
        <v>604.65790200000004</v>
      </c>
      <c r="K313" s="17">
        <v>0</v>
      </c>
      <c r="L313" s="17">
        <f t="shared" si="30"/>
        <v>1270.6579099999999</v>
      </c>
      <c r="M313" s="17">
        <v>0</v>
      </c>
      <c r="N313" s="17">
        <v>14192.64</v>
      </c>
      <c r="O313" s="17">
        <v>0</v>
      </c>
      <c r="P313" s="17">
        <v>103.56</v>
      </c>
      <c r="Q313" s="17">
        <f t="shared" si="31"/>
        <v>83.250000999999997</v>
      </c>
      <c r="R313" s="17">
        <v>0</v>
      </c>
      <c r="S313" s="15"/>
      <c r="T313" s="17">
        <v>15</v>
      </c>
      <c r="U313" s="17">
        <v>0</v>
      </c>
      <c r="V313" s="17">
        <v>2</v>
      </c>
      <c r="W313" s="15"/>
      <c r="X313" s="17"/>
      <c r="Y313" s="17"/>
      <c r="Z313" s="14"/>
      <c r="AA313" s="14">
        <f t="shared" si="32"/>
        <v>87631.58</v>
      </c>
      <c r="AB313" s="16">
        <f t="shared" si="33"/>
        <v>104394.608977</v>
      </c>
    </row>
    <row r="314" spans="1:28" ht="15" customHeight="1" x14ac:dyDescent="0.25">
      <c r="A314" s="12" t="s">
        <v>83</v>
      </c>
      <c r="B314" s="13" t="s">
        <v>347</v>
      </c>
      <c r="C314" s="14">
        <v>78584.27</v>
      </c>
      <c r="D314" s="15"/>
      <c r="E314" s="16">
        <f t="shared" si="34"/>
        <v>72297.52840000001</v>
      </c>
      <c r="F314" s="17">
        <f t="shared" si="35"/>
        <v>6286.7416000000003</v>
      </c>
      <c r="G314" s="15"/>
      <c r="H314" s="17">
        <v>0</v>
      </c>
      <c r="I314" s="17">
        <f t="shared" si="28"/>
        <v>455.78876600000001</v>
      </c>
      <c r="J314" s="17">
        <f t="shared" si="29"/>
        <v>542.23146299999996</v>
      </c>
      <c r="K314" s="17">
        <v>0</v>
      </c>
      <c r="L314" s="17">
        <f t="shared" si="30"/>
        <v>1139.4719150000001</v>
      </c>
      <c r="M314" s="17">
        <v>0</v>
      </c>
      <c r="N314" s="17">
        <v>7353</v>
      </c>
      <c r="O314" s="17">
        <v>0</v>
      </c>
      <c r="P314" s="17">
        <v>103.56</v>
      </c>
      <c r="Q314" s="17">
        <f t="shared" si="31"/>
        <v>74.655056500000001</v>
      </c>
      <c r="R314" s="17">
        <v>0</v>
      </c>
      <c r="S314" s="15"/>
      <c r="T314" s="17">
        <v>15</v>
      </c>
      <c r="U314" s="17">
        <v>0</v>
      </c>
      <c r="V314" s="17">
        <v>2</v>
      </c>
      <c r="W314" s="15"/>
      <c r="X314" s="17"/>
      <c r="Y314" s="17"/>
      <c r="Z314" s="14"/>
      <c r="AA314" s="14">
        <f t="shared" si="32"/>
        <v>78584.27</v>
      </c>
      <c r="AB314" s="16">
        <f t="shared" si="33"/>
        <v>88252.977200500012</v>
      </c>
    </row>
    <row r="315" spans="1:28" ht="15" customHeight="1" x14ac:dyDescent="0.25">
      <c r="A315" s="12" t="s">
        <v>83</v>
      </c>
      <c r="B315" s="13" t="s">
        <v>348</v>
      </c>
      <c r="C315" s="14">
        <v>84985.2</v>
      </c>
      <c r="D315" s="15"/>
      <c r="E315" s="16">
        <f t="shared" si="34"/>
        <v>78186.384000000005</v>
      </c>
      <c r="F315" s="17">
        <f t="shared" si="35"/>
        <v>6798.8159999999998</v>
      </c>
      <c r="G315" s="15"/>
      <c r="H315" s="17">
        <v>0</v>
      </c>
      <c r="I315" s="17">
        <f t="shared" si="28"/>
        <v>492.91415999999992</v>
      </c>
      <c r="J315" s="17">
        <f t="shared" si="29"/>
        <v>586.39787999999999</v>
      </c>
      <c r="K315" s="17">
        <v>0</v>
      </c>
      <c r="L315" s="17">
        <f t="shared" si="30"/>
        <v>1232.2854</v>
      </c>
      <c r="M315" s="17">
        <v>0</v>
      </c>
      <c r="N315" s="17">
        <v>7353</v>
      </c>
      <c r="O315" s="17">
        <v>0</v>
      </c>
      <c r="P315" s="17">
        <v>103.56</v>
      </c>
      <c r="Q315" s="17">
        <f t="shared" si="31"/>
        <v>80.735940000000014</v>
      </c>
      <c r="R315" s="17">
        <v>0</v>
      </c>
      <c r="S315" s="15"/>
      <c r="T315" s="17">
        <v>15</v>
      </c>
      <c r="U315" s="17">
        <v>0</v>
      </c>
      <c r="V315" s="17">
        <v>2</v>
      </c>
      <c r="W315" s="15"/>
      <c r="X315" s="17"/>
      <c r="Y315" s="17"/>
      <c r="Z315" s="14"/>
      <c r="AA315" s="14">
        <f t="shared" si="32"/>
        <v>84985.200000000012</v>
      </c>
      <c r="AB315" s="16">
        <f t="shared" si="33"/>
        <v>94834.093380000006</v>
      </c>
    </row>
    <row r="316" spans="1:28" ht="15" customHeight="1" x14ac:dyDescent="0.25">
      <c r="A316" s="12" t="s">
        <v>83</v>
      </c>
      <c r="B316" s="13" t="s">
        <v>349</v>
      </c>
      <c r="C316" s="14">
        <f>(123472+2057.87)+17503</f>
        <v>143032.87</v>
      </c>
      <c r="D316" s="15"/>
      <c r="E316" s="16">
        <f t="shared" si="34"/>
        <v>131590.24040000001</v>
      </c>
      <c r="F316" s="17">
        <f t="shared" si="35"/>
        <v>11442.6296</v>
      </c>
      <c r="G316" s="15"/>
      <c r="H316" s="17">
        <v>0</v>
      </c>
      <c r="I316" s="17">
        <f t="shared" si="28"/>
        <v>829.59064599999988</v>
      </c>
      <c r="J316" s="17">
        <f t="shared" si="29"/>
        <v>986.92680299999995</v>
      </c>
      <c r="K316" s="17">
        <v>0</v>
      </c>
      <c r="L316" s="17">
        <f t="shared" si="30"/>
        <v>2073.9766149999996</v>
      </c>
      <c r="M316" s="17">
        <v>0</v>
      </c>
      <c r="N316" s="17">
        <v>7353</v>
      </c>
      <c r="O316" s="17">
        <v>0</v>
      </c>
      <c r="P316" s="17">
        <v>103.56</v>
      </c>
      <c r="Q316" s="17">
        <f t="shared" si="31"/>
        <v>135.8812265</v>
      </c>
      <c r="R316" s="17">
        <v>2350</v>
      </c>
      <c r="S316" s="15"/>
      <c r="T316" s="17">
        <v>15</v>
      </c>
      <c r="U316" s="17">
        <v>0</v>
      </c>
      <c r="V316" s="17">
        <v>2</v>
      </c>
      <c r="W316" s="15"/>
      <c r="X316" s="17"/>
      <c r="Y316" s="17"/>
      <c r="Z316" s="14" t="s">
        <v>49</v>
      </c>
      <c r="AA316" s="14">
        <f t="shared" si="32"/>
        <v>143032.87</v>
      </c>
      <c r="AB316" s="16">
        <f t="shared" si="33"/>
        <v>156865.80529049999</v>
      </c>
    </row>
    <row r="317" spans="1:28" ht="15" customHeight="1" x14ac:dyDescent="0.25">
      <c r="A317" s="12" t="s">
        <v>83</v>
      </c>
      <c r="B317" s="13" t="s">
        <v>350</v>
      </c>
      <c r="C317" s="14">
        <v>87396.73</v>
      </c>
      <c r="D317" s="15"/>
      <c r="E317" s="16">
        <f t="shared" si="34"/>
        <v>80404.991599999994</v>
      </c>
      <c r="F317" s="17">
        <f t="shared" si="35"/>
        <v>6991.7384000000002</v>
      </c>
      <c r="G317" s="15"/>
      <c r="H317" s="17">
        <v>0</v>
      </c>
      <c r="I317" s="17">
        <f t="shared" si="28"/>
        <v>506.90103399999992</v>
      </c>
      <c r="J317" s="17">
        <f t="shared" si="29"/>
        <v>603.03743699999995</v>
      </c>
      <c r="K317" s="17">
        <v>0</v>
      </c>
      <c r="L317" s="17">
        <f t="shared" si="30"/>
        <v>1267.252585</v>
      </c>
      <c r="M317" s="17">
        <v>0</v>
      </c>
      <c r="N317" s="17">
        <v>7353</v>
      </c>
      <c r="O317" s="17">
        <v>0</v>
      </c>
      <c r="P317" s="17">
        <v>103.56</v>
      </c>
      <c r="Q317" s="17">
        <f t="shared" si="31"/>
        <v>83.0268935</v>
      </c>
      <c r="R317" s="17">
        <v>0</v>
      </c>
      <c r="S317" s="15"/>
      <c r="T317" s="17">
        <v>15</v>
      </c>
      <c r="U317" s="17">
        <v>0</v>
      </c>
      <c r="V317" s="17">
        <v>2</v>
      </c>
      <c r="W317" s="15"/>
      <c r="X317" s="17"/>
      <c r="Y317" s="17"/>
      <c r="Z317" s="14"/>
      <c r="AA317" s="14">
        <f t="shared" si="32"/>
        <v>87396.73</v>
      </c>
      <c r="AB317" s="16">
        <f t="shared" si="33"/>
        <v>97313.507949499995</v>
      </c>
    </row>
    <row r="318" spans="1:28" ht="15" customHeight="1" x14ac:dyDescent="0.25">
      <c r="A318" s="12" t="s">
        <v>83</v>
      </c>
      <c r="B318" s="13" t="s">
        <v>351</v>
      </c>
      <c r="C318" s="14">
        <f>118510+1975.17</f>
        <v>120485.17</v>
      </c>
      <c r="D318" s="15"/>
      <c r="E318" s="16">
        <f t="shared" si="34"/>
        <v>110846.3564</v>
      </c>
      <c r="F318" s="17">
        <f t="shared" si="35"/>
        <v>9638.8135999999995</v>
      </c>
      <c r="G318" s="15"/>
      <c r="H318" s="17">
        <v>0</v>
      </c>
      <c r="I318" s="17">
        <f t="shared" si="28"/>
        <v>698.81398599999989</v>
      </c>
      <c r="J318" s="17">
        <f t="shared" si="29"/>
        <v>831.34767299999999</v>
      </c>
      <c r="K318" s="17">
        <v>0</v>
      </c>
      <c r="L318" s="17">
        <f t="shared" si="30"/>
        <v>1747.0349649999998</v>
      </c>
      <c r="M318" s="17">
        <v>0</v>
      </c>
      <c r="N318" s="17">
        <v>14192.64</v>
      </c>
      <c r="O318" s="17">
        <v>0</v>
      </c>
      <c r="P318" s="17">
        <v>103.56</v>
      </c>
      <c r="Q318" s="17">
        <f t="shared" si="31"/>
        <v>114.46091149999999</v>
      </c>
      <c r="R318" s="17">
        <v>2350</v>
      </c>
      <c r="S318" s="15"/>
      <c r="T318" s="17">
        <v>15</v>
      </c>
      <c r="U318" s="17">
        <v>0</v>
      </c>
      <c r="V318" s="17">
        <v>2</v>
      </c>
      <c r="W318" s="15"/>
      <c r="X318" s="17"/>
      <c r="Y318" s="17"/>
      <c r="Z318" s="14"/>
      <c r="AA318" s="14">
        <f t="shared" si="32"/>
        <v>120485.17</v>
      </c>
      <c r="AB318" s="16">
        <f t="shared" si="33"/>
        <v>140523.02753549998</v>
      </c>
    </row>
    <row r="319" spans="1:28" ht="15" customHeight="1" x14ac:dyDescent="0.25">
      <c r="A319" s="12" t="s">
        <v>83</v>
      </c>
      <c r="B319" s="13" t="s">
        <v>352</v>
      </c>
      <c r="C319" s="14">
        <f>55092+918.2</f>
        <v>56010.2</v>
      </c>
      <c r="D319" s="15"/>
      <c r="E319" s="16">
        <f t="shared" si="34"/>
        <v>51529.383999999998</v>
      </c>
      <c r="F319" s="17">
        <f t="shared" si="35"/>
        <v>4480.8159999999998</v>
      </c>
      <c r="G319" s="15"/>
      <c r="H319" s="17">
        <v>0</v>
      </c>
      <c r="I319" s="17">
        <f t="shared" si="28"/>
        <v>324.85915999999997</v>
      </c>
      <c r="J319" s="17">
        <f t="shared" si="29"/>
        <v>386.47037999999998</v>
      </c>
      <c r="K319" s="17">
        <v>0</v>
      </c>
      <c r="L319" s="17">
        <f t="shared" si="30"/>
        <v>812.14789999999994</v>
      </c>
      <c r="M319" s="17">
        <v>0</v>
      </c>
      <c r="N319" s="17">
        <v>5882.4</v>
      </c>
      <c r="O319" s="17">
        <v>0</v>
      </c>
      <c r="P319" s="17">
        <v>103.56</v>
      </c>
      <c r="Q319" s="17">
        <f t="shared" si="31"/>
        <v>53.209689999999995</v>
      </c>
      <c r="R319" s="17">
        <v>0</v>
      </c>
      <c r="S319" s="15"/>
      <c r="T319" s="17">
        <v>15</v>
      </c>
      <c r="U319" s="17">
        <v>0</v>
      </c>
      <c r="V319" s="17">
        <v>2</v>
      </c>
      <c r="W319" s="15"/>
      <c r="X319" s="17"/>
      <c r="Y319" s="17"/>
      <c r="Z319" s="14"/>
      <c r="AA319" s="14">
        <f t="shared" si="32"/>
        <v>56010.2</v>
      </c>
      <c r="AB319" s="16">
        <f t="shared" si="33"/>
        <v>63572.847130000002</v>
      </c>
    </row>
    <row r="320" spans="1:28" ht="15" customHeight="1" x14ac:dyDescent="0.25">
      <c r="A320" s="12" t="s">
        <v>83</v>
      </c>
      <c r="B320" s="13" t="s">
        <v>353</v>
      </c>
      <c r="C320" s="14">
        <v>87631.58</v>
      </c>
      <c r="D320" s="15"/>
      <c r="E320" s="16">
        <f t="shared" si="34"/>
        <v>80621.053599999999</v>
      </c>
      <c r="F320" s="17">
        <f t="shared" si="35"/>
        <v>7010.5264000000006</v>
      </c>
      <c r="G320" s="15"/>
      <c r="H320" s="17">
        <v>0</v>
      </c>
      <c r="I320" s="17">
        <f t="shared" si="28"/>
        <v>508.26316399999996</v>
      </c>
      <c r="J320" s="17">
        <f t="shared" si="29"/>
        <v>604.65790200000004</v>
      </c>
      <c r="K320" s="17">
        <v>0</v>
      </c>
      <c r="L320" s="17">
        <f t="shared" si="30"/>
        <v>1270.6579099999999</v>
      </c>
      <c r="M320" s="17">
        <v>0</v>
      </c>
      <c r="N320" s="17">
        <v>13622.4</v>
      </c>
      <c r="O320" s="17">
        <v>0</v>
      </c>
      <c r="P320" s="17">
        <v>103.56</v>
      </c>
      <c r="Q320" s="17">
        <f t="shared" si="31"/>
        <v>83.250000999999997</v>
      </c>
      <c r="R320" s="17">
        <v>0</v>
      </c>
      <c r="S320" s="15"/>
      <c r="T320" s="17">
        <v>15</v>
      </c>
      <c r="U320" s="17">
        <v>0</v>
      </c>
      <c r="V320" s="17">
        <v>2</v>
      </c>
      <c r="W320" s="15"/>
      <c r="X320" s="17"/>
      <c r="Y320" s="17"/>
      <c r="Z320" s="14"/>
      <c r="AA320" s="14">
        <f t="shared" si="32"/>
        <v>87631.58</v>
      </c>
      <c r="AB320" s="16">
        <f t="shared" si="33"/>
        <v>103824.36897699999</v>
      </c>
    </row>
    <row r="321" spans="1:28" ht="15" customHeight="1" x14ac:dyDescent="0.25">
      <c r="A321" s="12" t="s">
        <v>83</v>
      </c>
      <c r="B321" s="13" t="s">
        <v>354</v>
      </c>
      <c r="C321" s="14">
        <f>(123472+2057.87)+17502</f>
        <v>143031.87</v>
      </c>
      <c r="D321" s="15"/>
      <c r="E321" s="16">
        <f t="shared" si="34"/>
        <v>131589.3204</v>
      </c>
      <c r="F321" s="17">
        <f t="shared" si="35"/>
        <v>11442.5496</v>
      </c>
      <c r="G321" s="15"/>
      <c r="H321" s="17">
        <v>0</v>
      </c>
      <c r="I321" s="17">
        <f t="shared" si="28"/>
        <v>829.58484599999997</v>
      </c>
      <c r="J321" s="17">
        <f t="shared" si="29"/>
        <v>986.91990299999998</v>
      </c>
      <c r="K321" s="17">
        <v>0</v>
      </c>
      <c r="L321" s="17">
        <f t="shared" si="30"/>
        <v>2073.9621149999998</v>
      </c>
      <c r="M321" s="17">
        <v>0</v>
      </c>
      <c r="N321" s="17">
        <v>13622.4</v>
      </c>
      <c r="O321" s="17">
        <v>0</v>
      </c>
      <c r="P321" s="17">
        <v>103.56</v>
      </c>
      <c r="Q321" s="17">
        <f t="shared" si="31"/>
        <v>135.88027650000001</v>
      </c>
      <c r="R321" s="17">
        <v>2350</v>
      </c>
      <c r="S321" s="15"/>
      <c r="T321" s="17">
        <v>15</v>
      </c>
      <c r="U321" s="17">
        <v>0</v>
      </c>
      <c r="V321" s="17">
        <v>2</v>
      </c>
      <c r="W321" s="15"/>
      <c r="X321" s="17"/>
      <c r="Y321" s="17"/>
      <c r="Z321" s="14" t="s">
        <v>49</v>
      </c>
      <c r="AA321" s="14">
        <f t="shared" si="32"/>
        <v>143031.87</v>
      </c>
      <c r="AB321" s="16">
        <f t="shared" si="33"/>
        <v>163134.17714049999</v>
      </c>
    </row>
    <row r="322" spans="1:28" ht="15" customHeight="1" x14ac:dyDescent="0.25">
      <c r="A322" s="12" t="s">
        <v>83</v>
      </c>
      <c r="B322" s="13" t="s">
        <v>355</v>
      </c>
      <c r="C322" s="14">
        <v>50700.15</v>
      </c>
      <c r="D322" s="15"/>
      <c r="E322" s="16">
        <f t="shared" si="34"/>
        <v>46644.138000000006</v>
      </c>
      <c r="F322" s="17">
        <f t="shared" si="35"/>
        <v>4056.0120000000002</v>
      </c>
      <c r="G322" s="15"/>
      <c r="H322" s="17">
        <v>0</v>
      </c>
      <c r="I322" s="17">
        <f t="shared" si="28"/>
        <v>294.06086999999997</v>
      </c>
      <c r="J322" s="17">
        <f t="shared" si="29"/>
        <v>349.83103499999999</v>
      </c>
      <c r="K322" s="17">
        <v>0</v>
      </c>
      <c r="L322" s="17">
        <f t="shared" si="30"/>
        <v>735.15217499999994</v>
      </c>
      <c r="M322" s="17">
        <v>0</v>
      </c>
      <c r="N322" s="17">
        <v>8173.44</v>
      </c>
      <c r="O322" s="17">
        <v>0</v>
      </c>
      <c r="P322" s="17">
        <v>103.56</v>
      </c>
      <c r="Q322" s="17">
        <f t="shared" si="31"/>
        <v>48.165142500000009</v>
      </c>
      <c r="R322" s="17">
        <v>0</v>
      </c>
      <c r="S322" s="15"/>
      <c r="T322" s="17">
        <v>15</v>
      </c>
      <c r="U322" s="17">
        <v>0</v>
      </c>
      <c r="V322" s="17">
        <v>2</v>
      </c>
      <c r="W322" s="15"/>
      <c r="X322" s="17"/>
      <c r="Y322" s="17"/>
      <c r="Z322" s="14"/>
      <c r="AA322" s="14">
        <f t="shared" si="32"/>
        <v>50700.150000000009</v>
      </c>
      <c r="AB322" s="16">
        <f t="shared" si="33"/>
        <v>60404.359222500017</v>
      </c>
    </row>
    <row r="323" spans="1:28" ht="15" customHeight="1" x14ac:dyDescent="0.25">
      <c r="A323" s="12" t="s">
        <v>83</v>
      </c>
      <c r="B323" s="13" t="s">
        <v>356</v>
      </c>
      <c r="C323" s="14">
        <v>87631.58</v>
      </c>
      <c r="D323" s="15"/>
      <c r="E323" s="16">
        <f t="shared" si="34"/>
        <v>80621.053599999999</v>
      </c>
      <c r="F323" s="17">
        <f t="shared" si="35"/>
        <v>7010.5264000000006</v>
      </c>
      <c r="G323" s="15"/>
      <c r="H323" s="17">
        <v>0</v>
      </c>
      <c r="I323" s="17">
        <f t="shared" ref="I323:I386" si="36">C323*(0.58/100)</f>
        <v>508.26316399999996</v>
      </c>
      <c r="J323" s="17">
        <f t="shared" ref="J323:J386" si="37">C323*(0.69/100)</f>
        <v>604.65790200000004</v>
      </c>
      <c r="K323" s="17">
        <v>0</v>
      </c>
      <c r="L323" s="17">
        <f t="shared" ref="L323:L386" si="38">C323*(1.45/100)</f>
        <v>1270.6579099999999</v>
      </c>
      <c r="M323" s="17">
        <v>0</v>
      </c>
      <c r="N323" s="17">
        <v>0</v>
      </c>
      <c r="O323" s="17">
        <v>0</v>
      </c>
      <c r="P323" s="17">
        <v>103.56</v>
      </c>
      <c r="Q323" s="17">
        <f t="shared" ref="Q323:Q386" si="39">(E323+F323)*0.00095</f>
        <v>83.250000999999997</v>
      </c>
      <c r="R323" s="17">
        <v>0</v>
      </c>
      <c r="S323" s="15"/>
      <c r="T323" s="17">
        <v>15</v>
      </c>
      <c r="U323" s="17">
        <v>0</v>
      </c>
      <c r="V323" s="17">
        <v>2</v>
      </c>
      <c r="W323" s="15"/>
      <c r="X323" s="17"/>
      <c r="Y323" s="17"/>
      <c r="Z323" s="14"/>
      <c r="AA323" s="14">
        <f t="shared" si="32"/>
        <v>87631.58</v>
      </c>
      <c r="AB323" s="16">
        <f t="shared" si="33"/>
        <v>90201.968976999997</v>
      </c>
    </row>
    <row r="324" spans="1:28" ht="15" customHeight="1" x14ac:dyDescent="0.25">
      <c r="A324" s="12" t="s">
        <v>83</v>
      </c>
      <c r="B324" s="13" t="s">
        <v>357</v>
      </c>
      <c r="C324" s="14">
        <v>86910.77</v>
      </c>
      <c r="D324" s="15"/>
      <c r="E324" s="16">
        <f t="shared" si="34"/>
        <v>79957.9084</v>
      </c>
      <c r="F324" s="17">
        <f t="shared" si="35"/>
        <v>6952.8616000000002</v>
      </c>
      <c r="G324" s="15"/>
      <c r="H324" s="17">
        <v>0</v>
      </c>
      <c r="I324" s="17">
        <f t="shared" si="36"/>
        <v>504.08246600000001</v>
      </c>
      <c r="J324" s="17">
        <f t="shared" si="37"/>
        <v>599.68431299999997</v>
      </c>
      <c r="K324" s="17">
        <v>0</v>
      </c>
      <c r="L324" s="17">
        <f t="shared" si="38"/>
        <v>1260.2061650000001</v>
      </c>
      <c r="M324" s="17">
        <v>0</v>
      </c>
      <c r="N324" s="17">
        <v>0</v>
      </c>
      <c r="O324" s="17">
        <v>0</v>
      </c>
      <c r="P324" s="17">
        <v>103.56</v>
      </c>
      <c r="Q324" s="17">
        <f t="shared" si="39"/>
        <v>82.56523150000001</v>
      </c>
      <c r="R324" s="17">
        <v>0</v>
      </c>
      <c r="S324" s="15"/>
      <c r="T324" s="17">
        <v>15</v>
      </c>
      <c r="U324" s="17">
        <v>0</v>
      </c>
      <c r="V324" s="17">
        <v>2</v>
      </c>
      <c r="W324" s="15"/>
      <c r="X324" s="17"/>
      <c r="Y324" s="17"/>
      <c r="Z324" s="14"/>
      <c r="AA324" s="14">
        <f t="shared" ref="AA324:AA387" si="40">SUM(E324+F324)</f>
        <v>86910.77</v>
      </c>
      <c r="AB324" s="16">
        <f t="shared" si="33"/>
        <v>89460.868175500014</v>
      </c>
    </row>
    <row r="325" spans="1:28" ht="15" customHeight="1" x14ac:dyDescent="0.25">
      <c r="A325" s="12" t="s">
        <v>83</v>
      </c>
      <c r="B325" s="13" t="s">
        <v>358</v>
      </c>
      <c r="C325" s="14">
        <v>64994.28</v>
      </c>
      <c r="D325" s="15"/>
      <c r="E325" s="16">
        <f t="shared" si="34"/>
        <v>59794.7376</v>
      </c>
      <c r="F325" s="17">
        <f t="shared" si="35"/>
        <v>5199.5424000000003</v>
      </c>
      <c r="G325" s="15"/>
      <c r="H325" s="17">
        <v>0</v>
      </c>
      <c r="I325" s="17">
        <f t="shared" si="36"/>
        <v>376.96682399999997</v>
      </c>
      <c r="J325" s="17">
        <f t="shared" si="37"/>
        <v>448.460532</v>
      </c>
      <c r="K325" s="17">
        <v>0</v>
      </c>
      <c r="L325" s="17">
        <f t="shared" si="38"/>
        <v>942.41705999999988</v>
      </c>
      <c r="M325" s="17">
        <v>0</v>
      </c>
      <c r="N325" s="17">
        <v>4532.6400000000003</v>
      </c>
      <c r="O325" s="17">
        <v>0</v>
      </c>
      <c r="P325" s="17">
        <v>103.56</v>
      </c>
      <c r="Q325" s="17">
        <f t="shared" si="39"/>
        <v>61.744565999999999</v>
      </c>
      <c r="R325" s="17">
        <v>0</v>
      </c>
      <c r="S325" s="15"/>
      <c r="T325" s="17">
        <v>15</v>
      </c>
      <c r="U325" s="17">
        <v>0</v>
      </c>
      <c r="V325" s="17">
        <v>2</v>
      </c>
      <c r="W325" s="15"/>
      <c r="X325" s="17"/>
      <c r="Y325" s="17"/>
      <c r="Z325" s="14"/>
      <c r="AA325" s="14">
        <f t="shared" si="40"/>
        <v>64994.28</v>
      </c>
      <c r="AB325" s="16">
        <f t="shared" si="33"/>
        <v>71460.068981999997</v>
      </c>
    </row>
    <row r="326" spans="1:28" ht="15" customHeight="1" x14ac:dyDescent="0.25">
      <c r="A326" s="12" t="s">
        <v>83</v>
      </c>
      <c r="B326" s="13" t="s">
        <v>359</v>
      </c>
      <c r="C326" s="14">
        <f>96919+1615.32</f>
        <v>98534.32</v>
      </c>
      <c r="D326" s="15"/>
      <c r="E326" s="16">
        <f t="shared" si="34"/>
        <v>90651.574400000012</v>
      </c>
      <c r="F326" s="17">
        <f t="shared" si="35"/>
        <v>7882.7456000000011</v>
      </c>
      <c r="G326" s="15"/>
      <c r="H326" s="17">
        <v>0</v>
      </c>
      <c r="I326" s="17">
        <f t="shared" si="36"/>
        <v>571.499056</v>
      </c>
      <c r="J326" s="17">
        <f t="shared" si="37"/>
        <v>679.88680800000009</v>
      </c>
      <c r="K326" s="17">
        <v>0</v>
      </c>
      <c r="L326" s="17">
        <f t="shared" si="38"/>
        <v>1428.74764</v>
      </c>
      <c r="M326" s="17">
        <v>0</v>
      </c>
      <c r="N326" s="17">
        <v>0</v>
      </c>
      <c r="O326" s="17">
        <v>0</v>
      </c>
      <c r="P326" s="17">
        <v>103.56</v>
      </c>
      <c r="Q326" s="17">
        <f t="shared" si="39"/>
        <v>93.607604000000009</v>
      </c>
      <c r="R326" s="17">
        <v>0</v>
      </c>
      <c r="S326" s="15"/>
      <c r="T326" s="17">
        <v>15</v>
      </c>
      <c r="U326" s="17">
        <v>0</v>
      </c>
      <c r="V326" s="17">
        <v>2</v>
      </c>
      <c r="W326" s="15"/>
      <c r="X326" s="17"/>
      <c r="Y326" s="17"/>
      <c r="Z326" s="14"/>
      <c r="AA326" s="14">
        <f t="shared" si="40"/>
        <v>98534.32</v>
      </c>
      <c r="AB326" s="16">
        <f t="shared" si="33"/>
        <v>101411.62110800001</v>
      </c>
    </row>
    <row r="327" spans="1:28" ht="15" customHeight="1" x14ac:dyDescent="0.25">
      <c r="A327" s="12" t="s">
        <v>83</v>
      </c>
      <c r="B327" s="13" t="s">
        <v>360</v>
      </c>
      <c r="C327" s="14">
        <f>118718+1978.63</f>
        <v>120696.63</v>
      </c>
      <c r="D327" s="15"/>
      <c r="E327" s="16">
        <f t="shared" si="34"/>
        <v>111040.8996</v>
      </c>
      <c r="F327" s="17">
        <f t="shared" si="35"/>
        <v>9655.7304000000004</v>
      </c>
      <c r="G327" s="15"/>
      <c r="H327" s="17">
        <v>0</v>
      </c>
      <c r="I327" s="17">
        <f t="shared" si="36"/>
        <v>700.04045399999995</v>
      </c>
      <c r="J327" s="17">
        <f t="shared" si="37"/>
        <v>832.80674699999997</v>
      </c>
      <c r="K327" s="17">
        <v>0</v>
      </c>
      <c r="L327" s="17">
        <f t="shared" si="38"/>
        <v>1750.1011349999999</v>
      </c>
      <c r="M327" s="17">
        <v>0</v>
      </c>
      <c r="N327" s="17">
        <v>7353</v>
      </c>
      <c r="O327" s="17">
        <v>564</v>
      </c>
      <c r="P327" s="17">
        <v>103.56</v>
      </c>
      <c r="Q327" s="17">
        <f t="shared" si="39"/>
        <v>114.6617985</v>
      </c>
      <c r="R327" s="17">
        <v>2350</v>
      </c>
      <c r="S327" s="15"/>
      <c r="T327" s="17">
        <v>15</v>
      </c>
      <c r="U327" s="17">
        <v>0</v>
      </c>
      <c r="V327" s="17">
        <v>2</v>
      </c>
      <c r="W327" s="15"/>
      <c r="X327" s="17"/>
      <c r="Y327" s="17"/>
      <c r="Z327" s="14"/>
      <c r="AA327" s="14">
        <f t="shared" si="40"/>
        <v>120696.63</v>
      </c>
      <c r="AB327" s="16">
        <f t="shared" ref="AB327:AB390" si="41">(((((((((((((E327+F327)+H327)+I327)+J327)+K327)+L327)+M327)+N327)+O327)+P327)+Q327)+R327)+X327)+Y327</f>
        <v>134464.80013449999</v>
      </c>
    </row>
    <row r="328" spans="1:28" ht="15" customHeight="1" x14ac:dyDescent="0.25">
      <c r="A328" s="12" t="s">
        <v>83</v>
      </c>
      <c r="B328" s="13" t="s">
        <v>361</v>
      </c>
      <c r="C328" s="14">
        <v>53887.4</v>
      </c>
      <c r="D328" s="15"/>
      <c r="E328" s="16">
        <f t="shared" si="34"/>
        <v>49576.408000000003</v>
      </c>
      <c r="F328" s="17">
        <f t="shared" si="35"/>
        <v>4310.9920000000002</v>
      </c>
      <c r="G328" s="15"/>
      <c r="H328" s="17">
        <v>0</v>
      </c>
      <c r="I328" s="17">
        <f t="shared" si="36"/>
        <v>312.54692</v>
      </c>
      <c r="J328" s="17">
        <f t="shared" si="37"/>
        <v>371.82306</v>
      </c>
      <c r="K328" s="17">
        <v>0</v>
      </c>
      <c r="L328" s="17">
        <f t="shared" si="38"/>
        <v>781.3673</v>
      </c>
      <c r="M328" s="17">
        <v>0</v>
      </c>
      <c r="N328" s="17">
        <v>0</v>
      </c>
      <c r="O328" s="17">
        <v>0</v>
      </c>
      <c r="P328" s="17">
        <v>103.56</v>
      </c>
      <c r="Q328" s="17">
        <f t="shared" si="39"/>
        <v>51.19303</v>
      </c>
      <c r="R328" s="17">
        <v>0</v>
      </c>
      <c r="S328" s="15"/>
      <c r="T328" s="17">
        <v>15</v>
      </c>
      <c r="U328" s="17">
        <v>0</v>
      </c>
      <c r="V328" s="17">
        <v>2</v>
      </c>
      <c r="W328" s="15"/>
      <c r="X328" s="17"/>
      <c r="Y328" s="17"/>
      <c r="Z328" s="14"/>
      <c r="AA328" s="14">
        <f t="shared" si="40"/>
        <v>53887.4</v>
      </c>
      <c r="AB328" s="16">
        <f t="shared" si="41"/>
        <v>55507.890310000003</v>
      </c>
    </row>
    <row r="329" spans="1:28" ht="15" customHeight="1" x14ac:dyDescent="0.25">
      <c r="A329" s="12" t="s">
        <v>83</v>
      </c>
      <c r="B329" s="13" t="s">
        <v>362</v>
      </c>
      <c r="C329" s="14">
        <f>(20374.8+81499.2)+1697.9</f>
        <v>103571.9</v>
      </c>
      <c r="D329" s="15"/>
      <c r="E329" s="16">
        <f t="shared" si="34"/>
        <v>95286.148000000001</v>
      </c>
      <c r="F329" s="17">
        <f t="shared" si="35"/>
        <v>8285.7520000000004</v>
      </c>
      <c r="G329" s="15"/>
      <c r="H329" s="17">
        <v>0</v>
      </c>
      <c r="I329" s="17">
        <f t="shared" si="36"/>
        <v>600.71701999999993</v>
      </c>
      <c r="J329" s="17">
        <f t="shared" si="37"/>
        <v>714.64610999999991</v>
      </c>
      <c r="K329" s="17">
        <v>0</v>
      </c>
      <c r="L329" s="17">
        <f t="shared" si="38"/>
        <v>1501.7925499999999</v>
      </c>
      <c r="M329" s="17">
        <v>0</v>
      </c>
      <c r="N329" s="17">
        <v>13622.4</v>
      </c>
      <c r="O329" s="17">
        <v>0</v>
      </c>
      <c r="P329" s="17">
        <v>103.56</v>
      </c>
      <c r="Q329" s="17">
        <f t="shared" si="39"/>
        <v>98.393304999999998</v>
      </c>
      <c r="R329" s="17">
        <v>0</v>
      </c>
      <c r="S329" s="15"/>
      <c r="T329" s="17">
        <v>15</v>
      </c>
      <c r="U329" s="17">
        <v>0</v>
      </c>
      <c r="V329" s="17">
        <v>2</v>
      </c>
      <c r="W329" s="15"/>
      <c r="X329" s="17"/>
      <c r="Y329" s="17"/>
      <c r="Z329" s="14"/>
      <c r="AA329" s="14">
        <f t="shared" si="40"/>
        <v>103571.9</v>
      </c>
      <c r="AB329" s="16">
        <f t="shared" si="41"/>
        <v>120213.40898499999</v>
      </c>
    </row>
    <row r="330" spans="1:28" ht="15" customHeight="1" x14ac:dyDescent="0.25">
      <c r="A330" s="12" t="s">
        <v>83</v>
      </c>
      <c r="B330" s="13" t="s">
        <v>363</v>
      </c>
      <c r="C330" s="14">
        <f>(18837.6+75350.4)+1569.8</f>
        <v>95757.8</v>
      </c>
      <c r="D330" s="15"/>
      <c r="E330" s="16">
        <f t="shared" si="34"/>
        <v>88097.176000000007</v>
      </c>
      <c r="F330" s="17">
        <f t="shared" si="35"/>
        <v>7660.6240000000007</v>
      </c>
      <c r="G330" s="15"/>
      <c r="H330" s="17">
        <v>0</v>
      </c>
      <c r="I330" s="17">
        <f t="shared" si="36"/>
        <v>555.39523999999994</v>
      </c>
      <c r="J330" s="17">
        <f t="shared" si="37"/>
        <v>660.72882000000004</v>
      </c>
      <c r="K330" s="17">
        <v>0</v>
      </c>
      <c r="L330" s="17">
        <f t="shared" si="38"/>
        <v>1388.4881</v>
      </c>
      <c r="M330" s="17">
        <v>0</v>
      </c>
      <c r="N330" s="17">
        <v>5665.8</v>
      </c>
      <c r="O330" s="17">
        <v>564</v>
      </c>
      <c r="P330" s="17">
        <v>103.56</v>
      </c>
      <c r="Q330" s="17">
        <f t="shared" si="39"/>
        <v>90.969909999999999</v>
      </c>
      <c r="R330" s="17">
        <v>2350</v>
      </c>
      <c r="S330" s="15"/>
      <c r="T330" s="17">
        <v>15</v>
      </c>
      <c r="U330" s="17">
        <v>0</v>
      </c>
      <c r="V330" s="17">
        <v>2</v>
      </c>
      <c r="W330" s="15"/>
      <c r="X330" s="17"/>
      <c r="Y330" s="17"/>
      <c r="Z330" s="14"/>
      <c r="AA330" s="14">
        <f t="shared" si="40"/>
        <v>95757.8</v>
      </c>
      <c r="AB330" s="16">
        <f t="shared" si="41"/>
        <v>107136.74207000001</v>
      </c>
    </row>
    <row r="331" spans="1:28" ht="15" customHeight="1" x14ac:dyDescent="0.25">
      <c r="A331" s="12" t="s">
        <v>83</v>
      </c>
      <c r="B331" s="13" t="s">
        <v>364</v>
      </c>
      <c r="C331" s="14">
        <f>(62773.2+41848.8)+1743.7</f>
        <v>106365.7</v>
      </c>
      <c r="D331" s="15"/>
      <c r="E331" s="16">
        <f t="shared" si="34"/>
        <v>97856.444000000003</v>
      </c>
      <c r="F331" s="17">
        <f t="shared" si="35"/>
        <v>8509.2559999999994</v>
      </c>
      <c r="G331" s="15"/>
      <c r="H331" s="17">
        <v>0</v>
      </c>
      <c r="I331" s="17">
        <f t="shared" si="36"/>
        <v>616.9210599999999</v>
      </c>
      <c r="J331" s="17">
        <f t="shared" si="37"/>
        <v>733.92332999999996</v>
      </c>
      <c r="K331" s="17">
        <v>0</v>
      </c>
      <c r="L331" s="17">
        <f t="shared" si="38"/>
        <v>1542.3026499999999</v>
      </c>
      <c r="M331" s="17">
        <v>0</v>
      </c>
      <c r="N331" s="17">
        <v>13622.4</v>
      </c>
      <c r="O331" s="17">
        <v>0</v>
      </c>
      <c r="P331" s="17">
        <v>103.56</v>
      </c>
      <c r="Q331" s="17">
        <f t="shared" si="39"/>
        <v>101.047415</v>
      </c>
      <c r="R331" s="17">
        <v>2350</v>
      </c>
      <c r="S331" s="15"/>
      <c r="T331" s="17">
        <v>15</v>
      </c>
      <c r="U331" s="17">
        <v>0</v>
      </c>
      <c r="V331" s="17">
        <v>2</v>
      </c>
      <c r="W331" s="15"/>
      <c r="X331" s="17"/>
      <c r="Y331" s="17"/>
      <c r="Z331" s="14"/>
      <c r="AA331" s="14">
        <f t="shared" si="40"/>
        <v>106365.7</v>
      </c>
      <c r="AB331" s="16">
        <f t="shared" si="41"/>
        <v>125435.85445499998</v>
      </c>
    </row>
    <row r="332" spans="1:28" ht="15" customHeight="1" x14ac:dyDescent="0.25">
      <c r="A332" s="12" t="s">
        <v>83</v>
      </c>
      <c r="B332" s="13" t="s">
        <v>365</v>
      </c>
      <c r="C332" s="14">
        <f>(((98777.6+24694.4)+2057.87)+11573.6)+2893.4</f>
        <v>139996.87</v>
      </c>
      <c r="D332" s="15"/>
      <c r="E332" s="16">
        <f t="shared" si="34"/>
        <v>128797.1204</v>
      </c>
      <c r="F332" s="17">
        <f t="shared" si="35"/>
        <v>11199.749599999999</v>
      </c>
      <c r="G332" s="15"/>
      <c r="H332" s="17">
        <v>0</v>
      </c>
      <c r="I332" s="17">
        <f t="shared" si="36"/>
        <v>811.9818459999999</v>
      </c>
      <c r="J332" s="17">
        <f t="shared" si="37"/>
        <v>965.97840299999996</v>
      </c>
      <c r="K332" s="17">
        <v>0</v>
      </c>
      <c r="L332" s="17">
        <f t="shared" si="38"/>
        <v>2029.9546149999999</v>
      </c>
      <c r="M332" s="17">
        <v>0</v>
      </c>
      <c r="N332" s="17">
        <v>7353</v>
      </c>
      <c r="O332" s="17">
        <v>612.96</v>
      </c>
      <c r="P332" s="17">
        <v>103.56</v>
      </c>
      <c r="Q332" s="17">
        <f t="shared" si="39"/>
        <v>132.9970265</v>
      </c>
      <c r="R332" s="17">
        <v>2350</v>
      </c>
      <c r="S332" s="15"/>
      <c r="T332" s="17">
        <v>15</v>
      </c>
      <c r="U332" s="17">
        <v>0</v>
      </c>
      <c r="V332" s="17">
        <v>2</v>
      </c>
      <c r="W332" s="15"/>
      <c r="X332" s="17"/>
      <c r="Y332" s="17"/>
      <c r="Z332" s="14" t="s">
        <v>49</v>
      </c>
      <c r="AA332" s="14">
        <f t="shared" si="40"/>
        <v>139996.87</v>
      </c>
      <c r="AB332" s="16">
        <f t="shared" si="41"/>
        <v>154357.30189049998</v>
      </c>
    </row>
    <row r="333" spans="1:28" ht="15" customHeight="1" x14ac:dyDescent="0.25">
      <c r="A333" s="12" t="s">
        <v>83</v>
      </c>
      <c r="B333" s="13" t="s">
        <v>366</v>
      </c>
      <c r="C333" s="14">
        <f>95108.88-2640</f>
        <v>92468.88</v>
      </c>
      <c r="D333" s="15"/>
      <c r="E333" s="16">
        <f t="shared" si="34"/>
        <v>85071.369600000005</v>
      </c>
      <c r="F333" s="17">
        <f t="shared" si="35"/>
        <v>7397.5104000000001</v>
      </c>
      <c r="G333" s="15"/>
      <c r="H333" s="17">
        <v>0</v>
      </c>
      <c r="I333" s="17">
        <f t="shared" si="36"/>
        <v>536.31950399999994</v>
      </c>
      <c r="J333" s="17">
        <f t="shared" si="37"/>
        <v>638.03527200000008</v>
      </c>
      <c r="K333" s="17">
        <v>0</v>
      </c>
      <c r="L333" s="17">
        <f t="shared" si="38"/>
        <v>1340.7987599999999</v>
      </c>
      <c r="M333" s="17">
        <v>0</v>
      </c>
      <c r="N333" s="17">
        <v>13622.4</v>
      </c>
      <c r="O333" s="17">
        <v>0</v>
      </c>
      <c r="P333" s="17">
        <v>103.56</v>
      </c>
      <c r="Q333" s="17">
        <f t="shared" si="39"/>
        <v>87.845436000000007</v>
      </c>
      <c r="R333" s="17">
        <v>0</v>
      </c>
      <c r="S333" s="15"/>
      <c r="T333" s="17">
        <v>15</v>
      </c>
      <c r="U333" s="17">
        <v>0</v>
      </c>
      <c r="V333" s="17">
        <v>2</v>
      </c>
      <c r="W333" s="15"/>
      <c r="X333" s="17"/>
      <c r="Y333" s="17"/>
      <c r="Z333" s="14"/>
      <c r="AA333" s="14">
        <f t="shared" si="40"/>
        <v>92468.88</v>
      </c>
      <c r="AB333" s="16">
        <f t="shared" si="41"/>
        <v>108797.838972</v>
      </c>
    </row>
    <row r="334" spans="1:28" ht="15" customHeight="1" x14ac:dyDescent="0.25">
      <c r="A334" s="12" t="s">
        <v>83</v>
      </c>
      <c r="B334" s="13" t="s">
        <v>367</v>
      </c>
      <c r="C334" s="14">
        <f>69938+1165.63</f>
        <v>71103.63</v>
      </c>
      <c r="D334" s="15"/>
      <c r="E334" s="16">
        <f t="shared" si="34"/>
        <v>65415.339600000007</v>
      </c>
      <c r="F334" s="17">
        <f t="shared" si="35"/>
        <v>5688.2904000000008</v>
      </c>
      <c r="G334" s="15"/>
      <c r="H334" s="17">
        <v>0</v>
      </c>
      <c r="I334" s="17">
        <f t="shared" si="36"/>
        <v>412.40105399999999</v>
      </c>
      <c r="J334" s="17">
        <f t="shared" si="37"/>
        <v>490.615047</v>
      </c>
      <c r="K334" s="17">
        <v>0</v>
      </c>
      <c r="L334" s="17">
        <f t="shared" si="38"/>
        <v>1031.0026350000001</v>
      </c>
      <c r="M334" s="17">
        <v>0</v>
      </c>
      <c r="N334" s="17">
        <v>7353</v>
      </c>
      <c r="O334" s="17">
        <v>0</v>
      </c>
      <c r="P334" s="17">
        <v>103.56</v>
      </c>
      <c r="Q334" s="17">
        <f t="shared" si="39"/>
        <v>67.548448500000006</v>
      </c>
      <c r="R334" s="17">
        <v>0</v>
      </c>
      <c r="S334" s="15"/>
      <c r="T334" s="17">
        <v>15</v>
      </c>
      <c r="U334" s="17">
        <v>0</v>
      </c>
      <c r="V334" s="17">
        <v>2</v>
      </c>
      <c r="W334" s="15"/>
      <c r="X334" s="17"/>
      <c r="Y334" s="17"/>
      <c r="Z334" s="14"/>
      <c r="AA334" s="14">
        <f t="shared" si="40"/>
        <v>71103.63</v>
      </c>
      <c r="AB334" s="16">
        <f t="shared" si="41"/>
        <v>80561.757184500006</v>
      </c>
    </row>
    <row r="335" spans="1:28" ht="15" customHeight="1" x14ac:dyDescent="0.25">
      <c r="A335" s="12" t="s">
        <v>83</v>
      </c>
      <c r="B335" s="13" t="s">
        <v>368</v>
      </c>
      <c r="C335" s="14">
        <f>123472+2057.87</f>
        <v>125529.87</v>
      </c>
      <c r="D335" s="15"/>
      <c r="E335" s="16">
        <f t="shared" si="34"/>
        <v>115487.4804</v>
      </c>
      <c r="F335" s="17">
        <f t="shared" si="35"/>
        <v>10042.3896</v>
      </c>
      <c r="G335" s="15"/>
      <c r="H335" s="17">
        <v>0</v>
      </c>
      <c r="I335" s="17">
        <f t="shared" si="36"/>
        <v>728.07324599999993</v>
      </c>
      <c r="J335" s="17">
        <f t="shared" si="37"/>
        <v>866.15610299999992</v>
      </c>
      <c r="K335" s="17">
        <v>0</v>
      </c>
      <c r="L335" s="17">
        <f t="shared" si="38"/>
        <v>1820.1831149999998</v>
      </c>
      <c r="M335" s="17">
        <v>0</v>
      </c>
      <c r="N335" s="17">
        <v>13622.4</v>
      </c>
      <c r="O335" s="17">
        <v>0</v>
      </c>
      <c r="P335" s="17">
        <v>103.56</v>
      </c>
      <c r="Q335" s="17">
        <f t="shared" si="39"/>
        <v>119.2533765</v>
      </c>
      <c r="R335" s="17">
        <v>2350</v>
      </c>
      <c r="S335" s="15"/>
      <c r="T335" s="17">
        <v>15</v>
      </c>
      <c r="U335" s="17">
        <v>0</v>
      </c>
      <c r="V335" s="17">
        <v>2</v>
      </c>
      <c r="W335" s="15"/>
      <c r="X335" s="17"/>
      <c r="Y335" s="17"/>
      <c r="Z335" s="14"/>
      <c r="AA335" s="14">
        <f t="shared" si="40"/>
        <v>125529.87</v>
      </c>
      <c r="AB335" s="16">
        <f t="shared" si="41"/>
        <v>145139.49584049999</v>
      </c>
    </row>
    <row r="336" spans="1:28" ht="15" customHeight="1" x14ac:dyDescent="0.25">
      <c r="A336" s="12" t="s">
        <v>83</v>
      </c>
      <c r="B336" s="13" t="s">
        <v>369</v>
      </c>
      <c r="C336" s="14">
        <v>68202.070000000007</v>
      </c>
      <c r="D336" s="15"/>
      <c r="E336" s="16">
        <f t="shared" si="34"/>
        <v>62745.904400000007</v>
      </c>
      <c r="F336" s="17">
        <f t="shared" si="35"/>
        <v>5456.1656000000003</v>
      </c>
      <c r="G336" s="15"/>
      <c r="H336" s="17">
        <v>0</v>
      </c>
      <c r="I336" s="17">
        <f t="shared" si="36"/>
        <v>395.57200599999999</v>
      </c>
      <c r="J336" s="17">
        <f t="shared" si="37"/>
        <v>470.59428300000002</v>
      </c>
      <c r="K336" s="17">
        <v>0</v>
      </c>
      <c r="L336" s="17">
        <f t="shared" si="38"/>
        <v>988.93001500000003</v>
      </c>
      <c r="M336" s="17">
        <v>0</v>
      </c>
      <c r="N336" s="17">
        <v>13622.4</v>
      </c>
      <c r="O336" s="17">
        <v>0</v>
      </c>
      <c r="P336" s="17">
        <v>103.56</v>
      </c>
      <c r="Q336" s="17">
        <f t="shared" si="39"/>
        <v>64.791966500000001</v>
      </c>
      <c r="R336" s="17">
        <v>0</v>
      </c>
      <c r="S336" s="15"/>
      <c r="T336" s="17">
        <v>15</v>
      </c>
      <c r="U336" s="17">
        <v>0</v>
      </c>
      <c r="V336" s="17">
        <v>2</v>
      </c>
      <c r="W336" s="15"/>
      <c r="X336" s="17"/>
      <c r="Y336" s="17"/>
      <c r="Z336" s="14"/>
      <c r="AA336" s="14">
        <f t="shared" si="40"/>
        <v>68202.070000000007</v>
      </c>
      <c r="AB336" s="16">
        <f t="shared" si="41"/>
        <v>83847.918270499998</v>
      </c>
    </row>
    <row r="337" spans="1:28" ht="15" customHeight="1" x14ac:dyDescent="0.25">
      <c r="A337" s="12" t="s">
        <v>83</v>
      </c>
      <c r="B337" s="13" t="s">
        <v>370</v>
      </c>
      <c r="C337" s="14">
        <f>91532+1525.53</f>
        <v>93057.53</v>
      </c>
      <c r="D337" s="15"/>
      <c r="E337" s="16">
        <f t="shared" si="34"/>
        <v>85612.927599999995</v>
      </c>
      <c r="F337" s="17">
        <f t="shared" si="35"/>
        <v>7444.6023999999998</v>
      </c>
      <c r="G337" s="15"/>
      <c r="H337" s="17">
        <v>0</v>
      </c>
      <c r="I337" s="17">
        <f t="shared" si="36"/>
        <v>539.73367399999995</v>
      </c>
      <c r="J337" s="17">
        <f t="shared" si="37"/>
        <v>642.09695699999997</v>
      </c>
      <c r="K337" s="17">
        <v>0</v>
      </c>
      <c r="L337" s="17">
        <f t="shared" si="38"/>
        <v>1349.3341849999999</v>
      </c>
      <c r="M337" s="17">
        <v>0</v>
      </c>
      <c r="N337" s="17">
        <v>5665.8</v>
      </c>
      <c r="O337" s="17">
        <v>0</v>
      </c>
      <c r="P337" s="17">
        <v>103.56</v>
      </c>
      <c r="Q337" s="17">
        <f t="shared" si="39"/>
        <v>88.404653499999995</v>
      </c>
      <c r="R337" s="17">
        <v>0</v>
      </c>
      <c r="S337" s="15"/>
      <c r="T337" s="17">
        <v>15</v>
      </c>
      <c r="U337" s="17">
        <v>0</v>
      </c>
      <c r="V337" s="17">
        <v>2</v>
      </c>
      <c r="W337" s="15"/>
      <c r="X337" s="17"/>
      <c r="Y337" s="17"/>
      <c r="Z337" s="14"/>
      <c r="AA337" s="14">
        <f t="shared" si="40"/>
        <v>93057.53</v>
      </c>
      <c r="AB337" s="16">
        <f t="shared" si="41"/>
        <v>101446.4594695</v>
      </c>
    </row>
    <row r="338" spans="1:28" ht="15" customHeight="1" x14ac:dyDescent="0.25">
      <c r="A338" s="12" t="s">
        <v>83</v>
      </c>
      <c r="B338" s="13" t="s">
        <v>371</v>
      </c>
      <c r="C338" s="14">
        <f>(51435.6+34290.4)+1428.77</f>
        <v>87154.77</v>
      </c>
      <c r="D338" s="15"/>
      <c r="E338" s="16">
        <f t="shared" ref="E338:E361" si="42">C338*0.92</f>
        <v>80182.388400000011</v>
      </c>
      <c r="F338" s="17">
        <f t="shared" ref="F338:F401" si="43">C338*0.08</f>
        <v>6972.3816000000006</v>
      </c>
      <c r="G338" s="15"/>
      <c r="H338" s="17">
        <v>0</v>
      </c>
      <c r="I338" s="17">
        <f t="shared" si="36"/>
        <v>505.49766599999998</v>
      </c>
      <c r="J338" s="17">
        <f t="shared" si="37"/>
        <v>601.36791300000004</v>
      </c>
      <c r="K338" s="17">
        <v>0</v>
      </c>
      <c r="L338" s="17">
        <f t="shared" si="38"/>
        <v>1263.7441650000001</v>
      </c>
      <c r="M338" s="17">
        <v>0</v>
      </c>
      <c r="N338" s="17">
        <v>7353</v>
      </c>
      <c r="O338" s="17">
        <v>0</v>
      </c>
      <c r="P338" s="17">
        <v>103.56</v>
      </c>
      <c r="Q338" s="17">
        <f t="shared" si="39"/>
        <v>82.797031500000017</v>
      </c>
      <c r="R338" s="17">
        <v>0</v>
      </c>
      <c r="S338" s="15"/>
      <c r="T338" s="17">
        <v>15</v>
      </c>
      <c r="U338" s="17">
        <v>0</v>
      </c>
      <c r="V338" s="17">
        <v>2</v>
      </c>
      <c r="W338" s="15"/>
      <c r="X338" s="17"/>
      <c r="Y338" s="17"/>
      <c r="Z338" s="14"/>
      <c r="AA338" s="14">
        <f t="shared" si="40"/>
        <v>87154.770000000019</v>
      </c>
      <c r="AB338" s="16">
        <f t="shared" si="41"/>
        <v>97064.736775500001</v>
      </c>
    </row>
    <row r="339" spans="1:28" ht="15" customHeight="1" x14ac:dyDescent="0.25">
      <c r="A339" s="12" t="s">
        <v>83</v>
      </c>
      <c r="B339" s="13" t="s">
        <v>372</v>
      </c>
      <c r="C339" s="14">
        <f>57567.6+959.46</f>
        <v>58527.06</v>
      </c>
      <c r="D339" s="15"/>
      <c r="E339" s="16">
        <f t="shared" si="42"/>
        <v>53844.895199999999</v>
      </c>
      <c r="F339" s="17">
        <f t="shared" si="43"/>
        <v>4682.1647999999996</v>
      </c>
      <c r="G339" s="15"/>
      <c r="H339" s="17">
        <v>0</v>
      </c>
      <c r="I339" s="17">
        <f t="shared" si="36"/>
        <v>339.45694799999995</v>
      </c>
      <c r="J339" s="17">
        <f t="shared" si="37"/>
        <v>403.83671399999997</v>
      </c>
      <c r="K339" s="17">
        <v>0</v>
      </c>
      <c r="L339" s="17">
        <f t="shared" si="38"/>
        <v>848.64236999999991</v>
      </c>
      <c r="M339" s="17">
        <v>0</v>
      </c>
      <c r="N339" s="17">
        <v>8173.44</v>
      </c>
      <c r="O339" s="17">
        <v>0</v>
      </c>
      <c r="P339" s="17">
        <v>103.56</v>
      </c>
      <c r="Q339" s="17">
        <f t="shared" si="39"/>
        <v>55.600707</v>
      </c>
      <c r="R339" s="17">
        <v>1010</v>
      </c>
      <c r="S339" s="15"/>
      <c r="T339" s="17">
        <v>15</v>
      </c>
      <c r="U339" s="17">
        <v>0</v>
      </c>
      <c r="V339" s="17">
        <v>2</v>
      </c>
      <c r="W339" s="15"/>
      <c r="X339" s="17"/>
      <c r="Y339" s="17"/>
      <c r="Z339" s="14"/>
      <c r="AA339" s="14">
        <f t="shared" si="40"/>
        <v>58527.06</v>
      </c>
      <c r="AB339" s="16">
        <f t="shared" si="41"/>
        <v>69461.596739000001</v>
      </c>
    </row>
    <row r="340" spans="1:28" ht="15" customHeight="1" x14ac:dyDescent="0.25">
      <c r="A340" s="12" t="s">
        <v>83</v>
      </c>
      <c r="B340" s="13" t="s">
        <v>373</v>
      </c>
      <c r="C340" s="14">
        <f>83350+1389.17</f>
        <v>84739.17</v>
      </c>
      <c r="D340" s="15"/>
      <c r="E340" s="16">
        <f t="shared" si="42"/>
        <v>77960.036399999997</v>
      </c>
      <c r="F340" s="17">
        <f t="shared" si="43"/>
        <v>6779.1336000000001</v>
      </c>
      <c r="G340" s="15"/>
      <c r="H340" s="17">
        <v>0</v>
      </c>
      <c r="I340" s="17">
        <f t="shared" si="36"/>
        <v>491.48718599999995</v>
      </c>
      <c r="J340" s="17">
        <f t="shared" si="37"/>
        <v>584.70027299999992</v>
      </c>
      <c r="K340" s="17">
        <v>0</v>
      </c>
      <c r="L340" s="17">
        <f t="shared" si="38"/>
        <v>1228.7179649999998</v>
      </c>
      <c r="M340" s="17">
        <v>0</v>
      </c>
      <c r="N340" s="17">
        <v>13622.4</v>
      </c>
      <c r="O340" s="17">
        <v>0</v>
      </c>
      <c r="P340" s="17">
        <v>103.56</v>
      </c>
      <c r="Q340" s="17">
        <f t="shared" si="39"/>
        <v>80.502211500000001</v>
      </c>
      <c r="R340" s="17">
        <v>0</v>
      </c>
      <c r="S340" s="15"/>
      <c r="T340" s="17">
        <v>15</v>
      </c>
      <c r="U340" s="17">
        <v>0</v>
      </c>
      <c r="V340" s="17">
        <v>2</v>
      </c>
      <c r="W340" s="15"/>
      <c r="X340" s="17"/>
      <c r="Y340" s="17"/>
      <c r="Z340" s="14"/>
      <c r="AA340" s="14">
        <f t="shared" si="40"/>
        <v>84739.17</v>
      </c>
      <c r="AB340" s="16">
        <f t="shared" si="41"/>
        <v>100850.53763549999</v>
      </c>
    </row>
    <row r="341" spans="1:28" ht="15" customHeight="1" x14ac:dyDescent="0.25">
      <c r="A341" s="12" t="s">
        <v>83</v>
      </c>
      <c r="B341" s="13" t="s">
        <v>374</v>
      </c>
      <c r="C341" s="14">
        <f>94188+1569.8</f>
        <v>95757.8</v>
      </c>
      <c r="D341" s="15"/>
      <c r="E341" s="16">
        <f t="shared" si="42"/>
        <v>88097.176000000007</v>
      </c>
      <c r="F341" s="17">
        <f t="shared" si="43"/>
        <v>7660.6240000000007</v>
      </c>
      <c r="G341" s="15"/>
      <c r="H341" s="17">
        <v>0</v>
      </c>
      <c r="I341" s="17">
        <f t="shared" si="36"/>
        <v>555.39523999999994</v>
      </c>
      <c r="J341" s="17">
        <f t="shared" si="37"/>
        <v>660.72882000000004</v>
      </c>
      <c r="K341" s="17">
        <v>0</v>
      </c>
      <c r="L341" s="17">
        <f t="shared" si="38"/>
        <v>1388.4881</v>
      </c>
      <c r="M341" s="17">
        <v>0</v>
      </c>
      <c r="N341" s="17">
        <v>14192.64</v>
      </c>
      <c r="O341" s="17">
        <v>0</v>
      </c>
      <c r="P341" s="17">
        <v>103.56</v>
      </c>
      <c r="Q341" s="17">
        <f t="shared" si="39"/>
        <v>90.969909999999999</v>
      </c>
      <c r="R341" s="17">
        <v>0</v>
      </c>
      <c r="S341" s="15"/>
      <c r="T341" s="17">
        <v>15</v>
      </c>
      <c r="U341" s="17">
        <v>0</v>
      </c>
      <c r="V341" s="17">
        <v>2</v>
      </c>
      <c r="W341" s="15"/>
      <c r="X341" s="17"/>
      <c r="Y341" s="17"/>
      <c r="Z341" s="14"/>
      <c r="AA341" s="14">
        <f t="shared" si="40"/>
        <v>95757.8</v>
      </c>
      <c r="AB341" s="16">
        <f t="shared" si="41"/>
        <v>112749.58207</v>
      </c>
    </row>
    <row r="342" spans="1:28" ht="15" customHeight="1" x14ac:dyDescent="0.25">
      <c r="A342" s="12" t="s">
        <v>83</v>
      </c>
      <c r="B342" s="13" t="s">
        <v>375</v>
      </c>
      <c r="C342" s="14">
        <v>105679.45</v>
      </c>
      <c r="D342" s="15"/>
      <c r="E342" s="16">
        <f t="shared" si="42"/>
        <v>97225.093999999997</v>
      </c>
      <c r="F342" s="17">
        <f t="shared" si="43"/>
        <v>8454.3559999999998</v>
      </c>
      <c r="G342" s="15"/>
      <c r="H342" s="17">
        <v>0</v>
      </c>
      <c r="I342" s="17">
        <f t="shared" si="36"/>
        <v>612.94080999999994</v>
      </c>
      <c r="J342" s="17">
        <f t="shared" si="37"/>
        <v>729.18820499999993</v>
      </c>
      <c r="K342" s="17">
        <v>0</v>
      </c>
      <c r="L342" s="17">
        <f t="shared" si="38"/>
        <v>1532.3520249999999</v>
      </c>
      <c r="M342" s="17">
        <v>0</v>
      </c>
      <c r="N342" s="17">
        <v>0</v>
      </c>
      <c r="O342" s="17">
        <v>0</v>
      </c>
      <c r="P342" s="17">
        <v>103.56</v>
      </c>
      <c r="Q342" s="17">
        <f t="shared" si="39"/>
        <v>100.3954775</v>
      </c>
      <c r="R342" s="17">
        <v>0</v>
      </c>
      <c r="S342" s="15"/>
      <c r="T342" s="17">
        <v>15</v>
      </c>
      <c r="U342" s="17">
        <v>0</v>
      </c>
      <c r="V342" s="17">
        <v>2</v>
      </c>
      <c r="W342" s="15"/>
      <c r="X342" s="17"/>
      <c r="Y342" s="17"/>
      <c r="Z342" s="14"/>
      <c r="AA342" s="14">
        <f t="shared" si="40"/>
        <v>105679.45</v>
      </c>
      <c r="AB342" s="16">
        <f t="shared" si="41"/>
        <v>108757.8865175</v>
      </c>
    </row>
    <row r="343" spans="1:28" ht="15" customHeight="1" x14ac:dyDescent="0.25">
      <c r="A343" s="12" t="s">
        <v>83</v>
      </c>
      <c r="B343" s="13" t="s">
        <v>376</v>
      </c>
      <c r="C343" s="14">
        <v>106365.7</v>
      </c>
      <c r="D343" s="15"/>
      <c r="E343" s="16">
        <f t="shared" si="42"/>
        <v>97856.444000000003</v>
      </c>
      <c r="F343" s="17">
        <f t="shared" si="43"/>
        <v>8509.2559999999994</v>
      </c>
      <c r="G343" s="15"/>
      <c r="H343" s="17">
        <v>0</v>
      </c>
      <c r="I343" s="17">
        <f t="shared" si="36"/>
        <v>616.9210599999999</v>
      </c>
      <c r="J343" s="17">
        <f t="shared" si="37"/>
        <v>733.92332999999996</v>
      </c>
      <c r="K343" s="17">
        <v>0</v>
      </c>
      <c r="L343" s="17">
        <f t="shared" si="38"/>
        <v>1542.3026499999999</v>
      </c>
      <c r="M343" s="17">
        <v>0</v>
      </c>
      <c r="N343" s="17">
        <v>13622.4</v>
      </c>
      <c r="O343" s="17">
        <v>0</v>
      </c>
      <c r="P343" s="17">
        <v>103.56</v>
      </c>
      <c r="Q343" s="17">
        <f t="shared" si="39"/>
        <v>101.047415</v>
      </c>
      <c r="R343" s="17">
        <v>0</v>
      </c>
      <c r="S343" s="15"/>
      <c r="T343" s="17">
        <v>15</v>
      </c>
      <c r="U343" s="17">
        <v>0</v>
      </c>
      <c r="V343" s="17">
        <v>2</v>
      </c>
      <c r="W343" s="15"/>
      <c r="X343" s="17"/>
      <c r="Y343" s="17"/>
      <c r="Z343" s="14"/>
      <c r="AA343" s="14">
        <f t="shared" si="40"/>
        <v>106365.7</v>
      </c>
      <c r="AB343" s="16">
        <f t="shared" si="41"/>
        <v>123085.85445499998</v>
      </c>
    </row>
    <row r="344" spans="1:28" ht="15" customHeight="1" x14ac:dyDescent="0.25">
      <c r="A344" s="12" t="s">
        <v>83</v>
      </c>
      <c r="B344" s="13" t="s">
        <v>377</v>
      </c>
      <c r="C344" s="14">
        <f>59263+987.72</f>
        <v>60250.720000000001</v>
      </c>
      <c r="D344" s="15"/>
      <c r="E344" s="16">
        <f t="shared" si="42"/>
        <v>55430.662400000001</v>
      </c>
      <c r="F344" s="17">
        <f t="shared" si="43"/>
        <v>4820.0576000000001</v>
      </c>
      <c r="G344" s="15"/>
      <c r="H344" s="17">
        <v>0</v>
      </c>
      <c r="I344" s="17">
        <f t="shared" si="36"/>
        <v>349.45417599999996</v>
      </c>
      <c r="J344" s="17">
        <f t="shared" si="37"/>
        <v>415.72996799999999</v>
      </c>
      <c r="K344" s="17">
        <v>0</v>
      </c>
      <c r="L344" s="17">
        <f t="shared" si="38"/>
        <v>873.6354399999999</v>
      </c>
      <c r="M344" s="17">
        <v>0</v>
      </c>
      <c r="N344" s="17">
        <v>7353</v>
      </c>
      <c r="O344" s="17">
        <v>0</v>
      </c>
      <c r="P344" s="17">
        <v>103.56</v>
      </c>
      <c r="Q344" s="17">
        <f t="shared" si="39"/>
        <v>57.238184000000004</v>
      </c>
      <c r="R344" s="17">
        <v>0</v>
      </c>
      <c r="S344" s="15"/>
      <c r="T344" s="17">
        <v>15</v>
      </c>
      <c r="U344" s="17">
        <v>0</v>
      </c>
      <c r="V344" s="17">
        <v>2</v>
      </c>
      <c r="W344" s="15"/>
      <c r="X344" s="17"/>
      <c r="Y344" s="17"/>
      <c r="Z344" s="14"/>
      <c r="AA344" s="14">
        <f t="shared" si="40"/>
        <v>60250.720000000001</v>
      </c>
      <c r="AB344" s="16">
        <f t="shared" si="41"/>
        <v>69403.337767999998</v>
      </c>
    </row>
    <row r="345" spans="1:28" ht="15" customHeight="1" x14ac:dyDescent="0.25">
      <c r="A345" s="12" t="s">
        <v>83</v>
      </c>
      <c r="B345" s="13" t="s">
        <v>378</v>
      </c>
      <c r="C345" s="14">
        <f>114761+1912.68</f>
        <v>116673.68</v>
      </c>
      <c r="D345" s="15"/>
      <c r="E345" s="16">
        <f t="shared" si="42"/>
        <v>107339.7856</v>
      </c>
      <c r="F345" s="17">
        <f t="shared" si="43"/>
        <v>9333.8943999999992</v>
      </c>
      <c r="G345" s="15"/>
      <c r="H345" s="17">
        <v>0</v>
      </c>
      <c r="I345" s="17">
        <f t="shared" si="36"/>
        <v>676.70734399999992</v>
      </c>
      <c r="J345" s="17">
        <f t="shared" si="37"/>
        <v>805.04839199999992</v>
      </c>
      <c r="K345" s="17">
        <v>0</v>
      </c>
      <c r="L345" s="17">
        <f t="shared" si="38"/>
        <v>1691.7683599999998</v>
      </c>
      <c r="M345" s="17">
        <v>0</v>
      </c>
      <c r="N345" s="17">
        <v>7353</v>
      </c>
      <c r="O345" s="17">
        <v>564</v>
      </c>
      <c r="P345" s="17">
        <v>103.56</v>
      </c>
      <c r="Q345" s="17">
        <f t="shared" si="39"/>
        <v>110.83999600000001</v>
      </c>
      <c r="R345" s="17">
        <v>2350</v>
      </c>
      <c r="S345" s="15"/>
      <c r="T345" s="17">
        <v>15</v>
      </c>
      <c r="U345" s="17">
        <v>0</v>
      </c>
      <c r="V345" s="17">
        <v>2</v>
      </c>
      <c r="W345" s="15"/>
      <c r="X345" s="17"/>
      <c r="Y345" s="17"/>
      <c r="Z345" s="14"/>
      <c r="AA345" s="14">
        <f t="shared" si="40"/>
        <v>116673.68000000001</v>
      </c>
      <c r="AB345" s="16">
        <f t="shared" si="41"/>
        <v>130328.60409199999</v>
      </c>
    </row>
    <row r="346" spans="1:28" ht="15" customHeight="1" x14ac:dyDescent="0.25">
      <c r="A346" s="12" t="s">
        <v>83</v>
      </c>
      <c r="B346" s="13" t="s">
        <v>379</v>
      </c>
      <c r="C346" s="14">
        <f>99099+1651.65</f>
        <v>100750.65</v>
      </c>
      <c r="D346" s="15"/>
      <c r="E346" s="16">
        <f t="shared" si="42"/>
        <v>92690.597999999998</v>
      </c>
      <c r="F346" s="17">
        <f t="shared" si="43"/>
        <v>8060.0519999999997</v>
      </c>
      <c r="G346" s="15"/>
      <c r="H346" s="17">
        <v>0</v>
      </c>
      <c r="I346" s="17">
        <f t="shared" si="36"/>
        <v>584.35376999999994</v>
      </c>
      <c r="J346" s="17">
        <f t="shared" si="37"/>
        <v>695.179485</v>
      </c>
      <c r="K346" s="17">
        <v>0</v>
      </c>
      <c r="L346" s="17">
        <f t="shared" si="38"/>
        <v>1460.8844249999997</v>
      </c>
      <c r="M346" s="17">
        <v>0</v>
      </c>
      <c r="N346" s="17">
        <v>7353</v>
      </c>
      <c r="O346" s="17">
        <v>0</v>
      </c>
      <c r="P346" s="17">
        <v>103.56</v>
      </c>
      <c r="Q346" s="17">
        <f t="shared" si="39"/>
        <v>95.713117499999996</v>
      </c>
      <c r="R346" s="17">
        <v>2350</v>
      </c>
      <c r="S346" s="15"/>
      <c r="T346" s="17">
        <v>15</v>
      </c>
      <c r="U346" s="17">
        <v>0</v>
      </c>
      <c r="V346" s="17">
        <v>2</v>
      </c>
      <c r="W346" s="15"/>
      <c r="X346" s="17"/>
      <c r="Y346" s="17"/>
      <c r="Z346" s="14"/>
      <c r="AA346" s="14">
        <f t="shared" si="40"/>
        <v>100750.65</v>
      </c>
      <c r="AB346" s="16">
        <f t="shared" si="41"/>
        <v>113393.34079749999</v>
      </c>
    </row>
    <row r="347" spans="1:28" ht="15" customHeight="1" x14ac:dyDescent="0.25">
      <c r="A347" s="12" t="s">
        <v>83</v>
      </c>
      <c r="B347" s="13" t="s">
        <v>380</v>
      </c>
      <c r="C347" s="14">
        <f>83115+1385.25</f>
        <v>84500.25</v>
      </c>
      <c r="D347" s="15"/>
      <c r="E347" s="16">
        <f t="shared" si="42"/>
        <v>77740.23000000001</v>
      </c>
      <c r="F347" s="17">
        <f t="shared" si="43"/>
        <v>6760.02</v>
      </c>
      <c r="G347" s="15"/>
      <c r="H347" s="17">
        <v>0</v>
      </c>
      <c r="I347" s="17">
        <f t="shared" si="36"/>
        <v>490.10144999999994</v>
      </c>
      <c r="J347" s="17">
        <f t="shared" si="37"/>
        <v>583.05172500000003</v>
      </c>
      <c r="K347" s="17">
        <v>0</v>
      </c>
      <c r="L347" s="17">
        <f t="shared" si="38"/>
        <v>1225.2536249999998</v>
      </c>
      <c r="M347" s="17">
        <v>0</v>
      </c>
      <c r="N347" s="17">
        <v>5665.8</v>
      </c>
      <c r="O347" s="17">
        <v>0</v>
      </c>
      <c r="P347" s="17">
        <v>103.56</v>
      </c>
      <c r="Q347" s="17">
        <f t="shared" si="39"/>
        <v>80.275237500000017</v>
      </c>
      <c r="R347" s="17">
        <v>0</v>
      </c>
      <c r="S347" s="15"/>
      <c r="T347" s="17">
        <v>15</v>
      </c>
      <c r="U347" s="17">
        <v>0</v>
      </c>
      <c r="V347" s="17">
        <v>2</v>
      </c>
      <c r="W347" s="15"/>
      <c r="X347" s="17"/>
      <c r="Y347" s="17"/>
      <c r="Z347" s="14"/>
      <c r="AA347" s="14">
        <f t="shared" si="40"/>
        <v>84500.250000000015</v>
      </c>
      <c r="AB347" s="16">
        <f t="shared" si="41"/>
        <v>92648.29203750001</v>
      </c>
    </row>
    <row r="348" spans="1:28" ht="15" customHeight="1" x14ac:dyDescent="0.25">
      <c r="A348" s="12" t="s">
        <v>83</v>
      </c>
      <c r="B348" s="13" t="s">
        <v>381</v>
      </c>
      <c r="C348" s="14">
        <f>(123472+2057.87)+8839</f>
        <v>134368.87</v>
      </c>
      <c r="D348" s="15"/>
      <c r="E348" s="16">
        <f t="shared" si="42"/>
        <v>123619.36040000001</v>
      </c>
      <c r="F348" s="17">
        <f t="shared" si="43"/>
        <v>10749.509599999999</v>
      </c>
      <c r="G348" s="15"/>
      <c r="H348" s="17">
        <v>0</v>
      </c>
      <c r="I348" s="17">
        <f t="shared" si="36"/>
        <v>779.33944599999995</v>
      </c>
      <c r="J348" s="17">
        <f t="shared" si="37"/>
        <v>927.14520299999992</v>
      </c>
      <c r="K348" s="17">
        <v>0</v>
      </c>
      <c r="L348" s="17">
        <f t="shared" si="38"/>
        <v>1948.3486149999999</v>
      </c>
      <c r="M348" s="17">
        <v>0</v>
      </c>
      <c r="N348" s="17">
        <v>7353</v>
      </c>
      <c r="O348" s="17">
        <v>0</v>
      </c>
      <c r="P348" s="17">
        <v>103.56</v>
      </c>
      <c r="Q348" s="17">
        <f t="shared" si="39"/>
        <v>127.65042649999999</v>
      </c>
      <c r="R348" s="17">
        <v>0</v>
      </c>
      <c r="S348" s="15"/>
      <c r="T348" s="17">
        <v>15</v>
      </c>
      <c r="U348" s="17">
        <v>0</v>
      </c>
      <c r="V348" s="17">
        <v>2</v>
      </c>
      <c r="W348" s="15"/>
      <c r="X348" s="17"/>
      <c r="Y348" s="17"/>
      <c r="Z348" s="14" t="s">
        <v>49</v>
      </c>
      <c r="AA348" s="14">
        <f t="shared" si="40"/>
        <v>134368.87</v>
      </c>
      <c r="AB348" s="16">
        <f t="shared" si="41"/>
        <v>145607.91369049999</v>
      </c>
    </row>
    <row r="349" spans="1:28" ht="15" customHeight="1" x14ac:dyDescent="0.25">
      <c r="A349" s="12" t="s">
        <v>83</v>
      </c>
      <c r="B349" s="13" t="s">
        <v>382</v>
      </c>
      <c r="C349" s="14">
        <f>85964+1432.73</f>
        <v>87396.73</v>
      </c>
      <c r="D349" s="15"/>
      <c r="E349" s="16">
        <f t="shared" si="42"/>
        <v>80404.991599999994</v>
      </c>
      <c r="F349" s="17">
        <f t="shared" si="43"/>
        <v>6991.7384000000002</v>
      </c>
      <c r="G349" s="15"/>
      <c r="H349" s="17">
        <v>0</v>
      </c>
      <c r="I349" s="17">
        <f t="shared" si="36"/>
        <v>506.90103399999992</v>
      </c>
      <c r="J349" s="17">
        <f t="shared" si="37"/>
        <v>603.03743699999995</v>
      </c>
      <c r="K349" s="17">
        <v>0</v>
      </c>
      <c r="L349" s="17">
        <f t="shared" si="38"/>
        <v>1267.252585</v>
      </c>
      <c r="M349" s="17">
        <v>0</v>
      </c>
      <c r="N349" s="17">
        <v>13622.4</v>
      </c>
      <c r="O349" s="17">
        <v>0</v>
      </c>
      <c r="P349" s="17">
        <v>103.56</v>
      </c>
      <c r="Q349" s="17">
        <f t="shared" si="39"/>
        <v>83.0268935</v>
      </c>
      <c r="R349" s="17">
        <v>0</v>
      </c>
      <c r="S349" s="15"/>
      <c r="T349" s="17">
        <v>15</v>
      </c>
      <c r="U349" s="17">
        <v>0</v>
      </c>
      <c r="V349" s="17">
        <v>2</v>
      </c>
      <c r="W349" s="15"/>
      <c r="X349" s="17"/>
      <c r="Y349" s="17"/>
      <c r="Z349" s="14"/>
      <c r="AA349" s="14">
        <f t="shared" si="40"/>
        <v>87396.73</v>
      </c>
      <c r="AB349" s="16">
        <f t="shared" si="41"/>
        <v>103582.90794949999</v>
      </c>
    </row>
    <row r="350" spans="1:28" ht="15" customHeight="1" x14ac:dyDescent="0.25">
      <c r="A350" s="12" t="s">
        <v>83</v>
      </c>
      <c r="B350" s="13" t="s">
        <v>383</v>
      </c>
      <c r="C350" s="14">
        <f>(19189.2+76756.8)+1599.1</f>
        <v>97545.1</v>
      </c>
      <c r="D350" s="15"/>
      <c r="E350" s="16">
        <f t="shared" si="42"/>
        <v>89741.492000000013</v>
      </c>
      <c r="F350" s="17">
        <f t="shared" si="43"/>
        <v>7803.6080000000002</v>
      </c>
      <c r="G350" s="15"/>
      <c r="H350" s="17">
        <v>0</v>
      </c>
      <c r="I350" s="17">
        <f t="shared" si="36"/>
        <v>565.76157999999998</v>
      </c>
      <c r="J350" s="17">
        <f t="shared" si="37"/>
        <v>673.06119000000001</v>
      </c>
      <c r="K350" s="17">
        <v>0</v>
      </c>
      <c r="L350" s="17">
        <f t="shared" si="38"/>
        <v>1414.4039499999999</v>
      </c>
      <c r="M350" s="17">
        <v>0</v>
      </c>
      <c r="N350" s="17">
        <v>7353</v>
      </c>
      <c r="O350" s="17">
        <v>0</v>
      </c>
      <c r="P350" s="17">
        <v>103.56</v>
      </c>
      <c r="Q350" s="17">
        <f t="shared" si="39"/>
        <v>92.667845</v>
      </c>
      <c r="R350" s="17">
        <v>0</v>
      </c>
      <c r="S350" s="15"/>
      <c r="T350" s="17">
        <v>15</v>
      </c>
      <c r="U350" s="17">
        <v>0</v>
      </c>
      <c r="V350" s="17">
        <v>2</v>
      </c>
      <c r="W350" s="15"/>
      <c r="X350" s="17"/>
      <c r="Y350" s="17"/>
      <c r="Z350" s="14"/>
      <c r="AA350" s="14">
        <f t="shared" si="40"/>
        <v>97545.1</v>
      </c>
      <c r="AB350" s="16">
        <f t="shared" si="41"/>
        <v>107747.55456500001</v>
      </c>
    </row>
    <row r="351" spans="1:28" ht="15" customHeight="1" x14ac:dyDescent="0.25">
      <c r="A351" s="12" t="s">
        <v>83</v>
      </c>
      <c r="B351" s="13" t="s">
        <v>384</v>
      </c>
      <c r="C351" s="14">
        <v>69170.95</v>
      </c>
      <c r="D351" s="15"/>
      <c r="E351" s="16">
        <f t="shared" si="42"/>
        <v>63637.273999999998</v>
      </c>
      <c r="F351" s="17">
        <f t="shared" si="43"/>
        <v>5533.6759999999995</v>
      </c>
      <c r="G351" s="15"/>
      <c r="H351" s="17">
        <v>0</v>
      </c>
      <c r="I351" s="17">
        <f t="shared" si="36"/>
        <v>401.19150999999994</v>
      </c>
      <c r="J351" s="17">
        <f t="shared" si="37"/>
        <v>477.27955499999996</v>
      </c>
      <c r="K351" s="17">
        <v>0</v>
      </c>
      <c r="L351" s="17">
        <f t="shared" si="38"/>
        <v>1002.9787749999999</v>
      </c>
      <c r="M351" s="17">
        <v>0</v>
      </c>
      <c r="N351" s="17">
        <v>13622.4</v>
      </c>
      <c r="O351" s="17">
        <v>0</v>
      </c>
      <c r="P351" s="17">
        <v>103.56</v>
      </c>
      <c r="Q351" s="17">
        <f t="shared" si="39"/>
        <v>65.712402499999996</v>
      </c>
      <c r="R351" s="17">
        <v>0</v>
      </c>
      <c r="S351" s="15"/>
      <c r="T351" s="17">
        <v>15</v>
      </c>
      <c r="U351" s="17">
        <v>0</v>
      </c>
      <c r="V351" s="17">
        <v>2</v>
      </c>
      <c r="W351" s="15"/>
      <c r="X351" s="17"/>
      <c r="Y351" s="17"/>
      <c r="Z351" s="14"/>
      <c r="AA351" s="14">
        <f t="shared" si="40"/>
        <v>69170.95</v>
      </c>
      <c r="AB351" s="16">
        <f t="shared" si="41"/>
        <v>84844.072242499984</v>
      </c>
    </row>
    <row r="352" spans="1:28" ht="15" customHeight="1" x14ac:dyDescent="0.25">
      <c r="A352" s="12" t="s">
        <v>83</v>
      </c>
      <c r="B352" s="13" t="s">
        <v>385</v>
      </c>
      <c r="C352" s="14">
        <f>(55950.4+13987.6)+1165.63</f>
        <v>71103.63</v>
      </c>
      <c r="D352" s="15"/>
      <c r="E352" s="16">
        <f t="shared" si="42"/>
        <v>65415.339600000007</v>
      </c>
      <c r="F352" s="17">
        <f t="shared" si="43"/>
        <v>5688.2904000000008</v>
      </c>
      <c r="G352" s="15"/>
      <c r="H352" s="17">
        <v>0</v>
      </c>
      <c r="I352" s="17">
        <f t="shared" si="36"/>
        <v>412.40105399999999</v>
      </c>
      <c r="J352" s="17">
        <f t="shared" si="37"/>
        <v>490.615047</v>
      </c>
      <c r="K352" s="17">
        <v>0</v>
      </c>
      <c r="L352" s="17">
        <f t="shared" si="38"/>
        <v>1031.0026350000001</v>
      </c>
      <c r="M352" s="17">
        <v>0</v>
      </c>
      <c r="N352" s="17">
        <v>7353</v>
      </c>
      <c r="O352" s="17">
        <v>0</v>
      </c>
      <c r="P352" s="17">
        <v>103.56</v>
      </c>
      <c r="Q352" s="17">
        <f t="shared" si="39"/>
        <v>67.548448500000006</v>
      </c>
      <c r="R352" s="17">
        <v>0</v>
      </c>
      <c r="S352" s="15"/>
      <c r="T352" s="17">
        <v>15</v>
      </c>
      <c r="U352" s="17">
        <v>0</v>
      </c>
      <c r="V352" s="17">
        <v>2</v>
      </c>
      <c r="W352" s="15"/>
      <c r="X352" s="17"/>
      <c r="Y352" s="17"/>
      <c r="Z352" s="14"/>
      <c r="AA352" s="14">
        <f t="shared" si="40"/>
        <v>71103.63</v>
      </c>
      <c r="AB352" s="16">
        <f t="shared" si="41"/>
        <v>80561.757184500006</v>
      </c>
    </row>
    <row r="353" spans="1:28" ht="15" customHeight="1" x14ac:dyDescent="0.25">
      <c r="A353" s="12" t="s">
        <v>83</v>
      </c>
      <c r="B353" s="13" t="s">
        <v>386</v>
      </c>
      <c r="C353" s="14">
        <v>112079.37</v>
      </c>
      <c r="D353" s="15"/>
      <c r="E353" s="16">
        <f t="shared" si="42"/>
        <v>103113.02039999999</v>
      </c>
      <c r="F353" s="17">
        <f t="shared" si="43"/>
        <v>8966.3495999999996</v>
      </c>
      <c r="G353" s="15"/>
      <c r="H353" s="17">
        <v>0</v>
      </c>
      <c r="I353" s="17">
        <f t="shared" si="36"/>
        <v>650.06034599999998</v>
      </c>
      <c r="J353" s="17">
        <f t="shared" si="37"/>
        <v>773.34765299999992</v>
      </c>
      <c r="K353" s="17">
        <v>0</v>
      </c>
      <c r="L353" s="17">
        <f t="shared" si="38"/>
        <v>1625.1508649999998</v>
      </c>
      <c r="M353" s="17">
        <v>0</v>
      </c>
      <c r="N353" s="17">
        <v>14192.64</v>
      </c>
      <c r="O353" s="17">
        <v>0</v>
      </c>
      <c r="P353" s="17">
        <v>103.56</v>
      </c>
      <c r="Q353" s="17">
        <f t="shared" si="39"/>
        <v>106.47540149999999</v>
      </c>
      <c r="R353" s="17">
        <v>0</v>
      </c>
      <c r="S353" s="15"/>
      <c r="T353" s="17">
        <v>15</v>
      </c>
      <c r="U353" s="17">
        <v>0</v>
      </c>
      <c r="V353" s="17">
        <v>2</v>
      </c>
      <c r="W353" s="15"/>
      <c r="X353" s="17"/>
      <c r="Y353" s="17"/>
      <c r="Z353" s="14"/>
      <c r="AA353" s="14">
        <f t="shared" si="40"/>
        <v>112079.37</v>
      </c>
      <c r="AB353" s="16">
        <f t="shared" si="41"/>
        <v>129530.60426550001</v>
      </c>
    </row>
    <row r="354" spans="1:28" ht="15" customHeight="1" x14ac:dyDescent="0.25">
      <c r="A354" s="12" t="s">
        <v>83</v>
      </c>
      <c r="B354" s="13" t="s">
        <v>387</v>
      </c>
      <c r="C354" s="14">
        <f>118718+1978.63</f>
        <v>120696.63</v>
      </c>
      <c r="D354" s="15"/>
      <c r="E354" s="16">
        <f t="shared" si="42"/>
        <v>111040.8996</v>
      </c>
      <c r="F354" s="17">
        <f t="shared" si="43"/>
        <v>9655.7304000000004</v>
      </c>
      <c r="G354" s="15"/>
      <c r="H354" s="17">
        <v>0</v>
      </c>
      <c r="I354" s="17">
        <f t="shared" si="36"/>
        <v>700.04045399999995</v>
      </c>
      <c r="J354" s="17">
        <f t="shared" si="37"/>
        <v>832.80674699999997</v>
      </c>
      <c r="K354" s="17">
        <v>0</v>
      </c>
      <c r="L354" s="17">
        <f t="shared" si="38"/>
        <v>1750.1011349999999</v>
      </c>
      <c r="M354" s="17">
        <v>0</v>
      </c>
      <c r="N354" s="17">
        <v>13622.4</v>
      </c>
      <c r="O354" s="17">
        <v>0</v>
      </c>
      <c r="P354" s="17">
        <v>103.56</v>
      </c>
      <c r="Q354" s="17">
        <f t="shared" si="39"/>
        <v>114.6617985</v>
      </c>
      <c r="R354" s="17">
        <v>2350</v>
      </c>
      <c r="S354" s="15"/>
      <c r="T354" s="17">
        <v>15</v>
      </c>
      <c r="U354" s="17">
        <v>0</v>
      </c>
      <c r="V354" s="17">
        <v>2</v>
      </c>
      <c r="W354" s="15"/>
      <c r="X354" s="17"/>
      <c r="Y354" s="17"/>
      <c r="Z354" s="14"/>
      <c r="AA354" s="14">
        <f t="shared" si="40"/>
        <v>120696.63</v>
      </c>
      <c r="AB354" s="16">
        <f t="shared" si="41"/>
        <v>140170.20013449999</v>
      </c>
    </row>
    <row r="355" spans="1:28" ht="15" customHeight="1" x14ac:dyDescent="0.25">
      <c r="A355" s="12" t="s">
        <v>83</v>
      </c>
      <c r="B355" s="13" t="s">
        <v>388</v>
      </c>
      <c r="C355" s="14">
        <f>(((25645.8+17097.2)+42743)+712.38)+712.38</f>
        <v>86910.760000000009</v>
      </c>
      <c r="D355" s="15"/>
      <c r="E355" s="16">
        <f t="shared" si="42"/>
        <v>79957.899200000014</v>
      </c>
      <c r="F355" s="17">
        <f t="shared" si="43"/>
        <v>6952.8608000000013</v>
      </c>
      <c r="G355" s="15"/>
      <c r="H355" s="17">
        <v>0</v>
      </c>
      <c r="I355" s="17">
        <f t="shared" si="36"/>
        <v>504.08240800000004</v>
      </c>
      <c r="J355" s="17">
        <f t="shared" si="37"/>
        <v>599.68424400000004</v>
      </c>
      <c r="K355" s="17">
        <v>0</v>
      </c>
      <c r="L355" s="17">
        <f t="shared" si="38"/>
        <v>1260.2060200000001</v>
      </c>
      <c r="M355" s="17">
        <v>0</v>
      </c>
      <c r="N355" s="17">
        <v>14192.64</v>
      </c>
      <c r="O355" s="17">
        <v>0</v>
      </c>
      <c r="P355" s="17">
        <v>103.56</v>
      </c>
      <c r="Q355" s="17">
        <f t="shared" si="39"/>
        <v>82.565222000000006</v>
      </c>
      <c r="R355" s="17">
        <v>0</v>
      </c>
      <c r="S355" s="15"/>
      <c r="T355" s="17">
        <v>15</v>
      </c>
      <c r="U355" s="17">
        <v>0</v>
      </c>
      <c r="V355" s="17">
        <v>2</v>
      </c>
      <c r="W355" s="15"/>
      <c r="X355" s="17"/>
      <c r="Y355" s="17"/>
      <c r="Z355" s="14"/>
      <c r="AA355" s="14">
        <f t="shared" si="40"/>
        <v>86910.760000000009</v>
      </c>
      <c r="AB355" s="16">
        <f t="shared" si="41"/>
        <v>103653.49789400001</v>
      </c>
    </row>
    <row r="356" spans="1:28" ht="15" customHeight="1" x14ac:dyDescent="0.25">
      <c r="A356" s="12" t="s">
        <v>83</v>
      </c>
      <c r="B356" s="13" t="s">
        <v>389</v>
      </c>
      <c r="C356" s="14">
        <f>(74083.2+49388.8)+2057.87</f>
        <v>125529.87</v>
      </c>
      <c r="D356" s="15"/>
      <c r="E356" s="16">
        <f t="shared" si="42"/>
        <v>115487.4804</v>
      </c>
      <c r="F356" s="17">
        <f t="shared" si="43"/>
        <v>10042.3896</v>
      </c>
      <c r="G356" s="15"/>
      <c r="H356" s="17">
        <v>0</v>
      </c>
      <c r="I356" s="17">
        <f t="shared" si="36"/>
        <v>728.07324599999993</v>
      </c>
      <c r="J356" s="17">
        <f t="shared" si="37"/>
        <v>866.15610299999992</v>
      </c>
      <c r="K356" s="17">
        <v>0</v>
      </c>
      <c r="L356" s="17">
        <f t="shared" si="38"/>
        <v>1820.1831149999998</v>
      </c>
      <c r="M356" s="17">
        <v>0</v>
      </c>
      <c r="N356" s="17">
        <v>13622.4</v>
      </c>
      <c r="O356" s="17">
        <v>0</v>
      </c>
      <c r="P356" s="17">
        <v>103.56</v>
      </c>
      <c r="Q356" s="17">
        <f t="shared" si="39"/>
        <v>119.2533765</v>
      </c>
      <c r="R356" s="17">
        <v>2350</v>
      </c>
      <c r="S356" s="15"/>
      <c r="T356" s="17">
        <v>15</v>
      </c>
      <c r="U356" s="17">
        <v>0</v>
      </c>
      <c r="V356" s="17">
        <v>2</v>
      </c>
      <c r="W356" s="15"/>
      <c r="X356" s="17"/>
      <c r="Y356" s="17"/>
      <c r="Z356" s="14"/>
      <c r="AA356" s="14">
        <f t="shared" si="40"/>
        <v>125529.87</v>
      </c>
      <c r="AB356" s="16">
        <f t="shared" si="41"/>
        <v>145139.49584049999</v>
      </c>
    </row>
    <row r="357" spans="1:28" ht="15" customHeight="1" x14ac:dyDescent="0.25">
      <c r="A357" s="12" t="s">
        <v>83</v>
      </c>
      <c r="B357" s="13" t="s">
        <v>390</v>
      </c>
      <c r="C357" s="14">
        <v>125529.87</v>
      </c>
      <c r="D357" s="15"/>
      <c r="E357" s="16">
        <f t="shared" si="42"/>
        <v>115487.4804</v>
      </c>
      <c r="F357" s="17">
        <f t="shared" si="43"/>
        <v>10042.3896</v>
      </c>
      <c r="G357" s="15"/>
      <c r="H357" s="17">
        <v>0</v>
      </c>
      <c r="I357" s="17">
        <f t="shared" si="36"/>
        <v>728.07324599999993</v>
      </c>
      <c r="J357" s="17">
        <f t="shared" si="37"/>
        <v>866.15610299999992</v>
      </c>
      <c r="K357" s="17">
        <v>0</v>
      </c>
      <c r="L357" s="17">
        <f t="shared" si="38"/>
        <v>1820.1831149999998</v>
      </c>
      <c r="M357" s="17">
        <v>0</v>
      </c>
      <c r="N357" s="17">
        <v>13622.4</v>
      </c>
      <c r="O357" s="17">
        <v>0</v>
      </c>
      <c r="P357" s="17">
        <v>103.56</v>
      </c>
      <c r="Q357" s="17">
        <f t="shared" si="39"/>
        <v>119.2533765</v>
      </c>
      <c r="R357" s="17">
        <v>0</v>
      </c>
      <c r="S357" s="15"/>
      <c r="T357" s="17">
        <v>15</v>
      </c>
      <c r="U357" s="17">
        <v>0</v>
      </c>
      <c r="V357" s="17">
        <v>2</v>
      </c>
      <c r="W357" s="15"/>
      <c r="X357" s="17"/>
      <c r="Y357" s="17"/>
      <c r="Z357" s="14"/>
      <c r="AA357" s="14">
        <f t="shared" si="40"/>
        <v>125529.87</v>
      </c>
      <c r="AB357" s="16">
        <f t="shared" si="41"/>
        <v>142789.49584049999</v>
      </c>
    </row>
    <row r="358" spans="1:28" ht="15" customHeight="1" x14ac:dyDescent="0.25">
      <c r="A358" s="12" t="s">
        <v>83</v>
      </c>
      <c r="B358" s="13" t="s">
        <v>391</v>
      </c>
      <c r="C358" s="14">
        <f>78366+1306.1</f>
        <v>79672.100000000006</v>
      </c>
      <c r="D358" s="15"/>
      <c r="E358" s="16">
        <f t="shared" si="42"/>
        <v>73298.332000000009</v>
      </c>
      <c r="F358" s="17">
        <f t="shared" si="43"/>
        <v>6373.7680000000009</v>
      </c>
      <c r="G358" s="15"/>
      <c r="H358" s="17">
        <v>0</v>
      </c>
      <c r="I358" s="17">
        <f t="shared" si="36"/>
        <v>462.09818000000001</v>
      </c>
      <c r="J358" s="17">
        <f t="shared" si="37"/>
        <v>549.73748999999998</v>
      </c>
      <c r="K358" s="17">
        <v>0</v>
      </c>
      <c r="L358" s="17">
        <f t="shared" si="38"/>
        <v>1155.2454499999999</v>
      </c>
      <c r="M358" s="17">
        <v>0</v>
      </c>
      <c r="N358" s="17">
        <v>5665.8</v>
      </c>
      <c r="O358" s="17">
        <v>0</v>
      </c>
      <c r="P358" s="17">
        <v>103.56</v>
      </c>
      <c r="Q358" s="17">
        <f t="shared" si="39"/>
        <v>75.688495000000003</v>
      </c>
      <c r="R358" s="17">
        <v>0</v>
      </c>
      <c r="S358" s="15"/>
      <c r="T358" s="17">
        <v>15</v>
      </c>
      <c r="U358" s="17">
        <v>0</v>
      </c>
      <c r="V358" s="17">
        <v>2</v>
      </c>
      <c r="W358" s="15"/>
      <c r="X358" s="17"/>
      <c r="Y358" s="17"/>
      <c r="Z358" s="14"/>
      <c r="AA358" s="14">
        <f t="shared" si="40"/>
        <v>79672.100000000006</v>
      </c>
      <c r="AB358" s="16">
        <f t="shared" si="41"/>
        <v>87684.229615000004</v>
      </c>
    </row>
    <row r="359" spans="1:28" ht="15" customHeight="1" x14ac:dyDescent="0.25">
      <c r="A359" s="12" t="s">
        <v>83</v>
      </c>
      <c r="B359" s="13" t="s">
        <v>392</v>
      </c>
      <c r="C359" s="14">
        <v>78831.320000000007</v>
      </c>
      <c r="D359" s="15"/>
      <c r="E359" s="16">
        <f t="shared" si="42"/>
        <v>72524.814400000003</v>
      </c>
      <c r="F359" s="17">
        <f t="shared" si="43"/>
        <v>6306.5056000000004</v>
      </c>
      <c r="G359" s="15"/>
      <c r="H359" s="17">
        <v>0</v>
      </c>
      <c r="I359" s="17">
        <f t="shared" si="36"/>
        <v>457.221656</v>
      </c>
      <c r="J359" s="17">
        <f t="shared" si="37"/>
        <v>543.93610799999999</v>
      </c>
      <c r="K359" s="17">
        <v>0</v>
      </c>
      <c r="L359" s="17">
        <f t="shared" si="38"/>
        <v>1143.05414</v>
      </c>
      <c r="M359" s="17">
        <v>0</v>
      </c>
      <c r="N359" s="17">
        <v>13622.4</v>
      </c>
      <c r="O359" s="17">
        <v>0</v>
      </c>
      <c r="P359" s="17">
        <v>103.56</v>
      </c>
      <c r="Q359" s="17">
        <f t="shared" si="39"/>
        <v>74.889754000000011</v>
      </c>
      <c r="R359" s="17">
        <v>0</v>
      </c>
      <c r="S359" s="15"/>
      <c r="T359" s="17">
        <v>15</v>
      </c>
      <c r="U359" s="17">
        <v>0</v>
      </c>
      <c r="V359" s="17">
        <v>2</v>
      </c>
      <c r="W359" s="15"/>
      <c r="X359" s="17"/>
      <c r="Y359" s="17"/>
      <c r="Z359" s="14"/>
      <c r="AA359" s="14">
        <f t="shared" si="40"/>
        <v>78831.320000000007</v>
      </c>
      <c r="AB359" s="16">
        <f t="shared" si="41"/>
        <v>94776.381657999984</v>
      </c>
    </row>
    <row r="360" spans="1:28" ht="15" customHeight="1" x14ac:dyDescent="0.25">
      <c r="A360" s="12" t="s">
        <v>83</v>
      </c>
      <c r="B360" s="13" t="s">
        <v>393</v>
      </c>
      <c r="C360" s="14">
        <v>113827.02</v>
      </c>
      <c r="D360" s="15"/>
      <c r="E360" s="16">
        <f t="shared" si="42"/>
        <v>104720.85840000001</v>
      </c>
      <c r="F360" s="17">
        <f t="shared" si="43"/>
        <v>9106.1616000000013</v>
      </c>
      <c r="G360" s="15"/>
      <c r="H360" s="17">
        <v>0</v>
      </c>
      <c r="I360" s="17">
        <f t="shared" si="36"/>
        <v>660.19671599999992</v>
      </c>
      <c r="J360" s="17">
        <f t="shared" si="37"/>
        <v>785.40643799999998</v>
      </c>
      <c r="K360" s="17">
        <v>0</v>
      </c>
      <c r="L360" s="17">
        <f t="shared" si="38"/>
        <v>1650.49179</v>
      </c>
      <c r="M360" s="17">
        <v>0</v>
      </c>
      <c r="N360" s="17">
        <v>13622.4</v>
      </c>
      <c r="O360" s="17">
        <v>0</v>
      </c>
      <c r="P360" s="17">
        <v>103.56</v>
      </c>
      <c r="Q360" s="17">
        <f t="shared" si="39"/>
        <v>108.13566900000002</v>
      </c>
      <c r="R360" s="17">
        <v>0</v>
      </c>
      <c r="S360" s="15"/>
      <c r="T360" s="17">
        <v>15</v>
      </c>
      <c r="U360" s="17">
        <v>0</v>
      </c>
      <c r="V360" s="17">
        <v>2</v>
      </c>
      <c r="W360" s="15"/>
      <c r="X360" s="17"/>
      <c r="Y360" s="17"/>
      <c r="Z360" s="14"/>
      <c r="AA360" s="14">
        <f t="shared" si="40"/>
        <v>113827.02000000002</v>
      </c>
      <c r="AB360" s="16">
        <f t="shared" si="41"/>
        <v>130757.21061300002</v>
      </c>
    </row>
    <row r="361" spans="1:28" ht="15" customHeight="1" x14ac:dyDescent="0.25">
      <c r="A361" s="12" t="s">
        <v>83</v>
      </c>
      <c r="B361" s="13" t="s">
        <v>394</v>
      </c>
      <c r="C361" s="14">
        <f>113717+1895.28</f>
        <v>115612.28</v>
      </c>
      <c r="D361" s="15"/>
      <c r="E361" s="16">
        <f t="shared" si="42"/>
        <v>106363.29760000001</v>
      </c>
      <c r="F361" s="17">
        <f t="shared" si="43"/>
        <v>9248.9824000000008</v>
      </c>
      <c r="G361" s="15"/>
      <c r="H361" s="17">
        <v>0</v>
      </c>
      <c r="I361" s="17">
        <f t="shared" si="36"/>
        <v>670.55122399999993</v>
      </c>
      <c r="J361" s="17">
        <f t="shared" si="37"/>
        <v>797.72473200000002</v>
      </c>
      <c r="K361" s="17">
        <v>0</v>
      </c>
      <c r="L361" s="17">
        <f t="shared" si="38"/>
        <v>1676.3780599999998</v>
      </c>
      <c r="M361" s="17">
        <v>0</v>
      </c>
      <c r="N361" s="17">
        <v>13622.4</v>
      </c>
      <c r="O361" s="17">
        <v>0</v>
      </c>
      <c r="P361" s="17">
        <v>103.56</v>
      </c>
      <c r="Q361" s="17">
        <f t="shared" si="39"/>
        <v>109.831666</v>
      </c>
      <c r="R361" s="17">
        <v>2350</v>
      </c>
      <c r="S361" s="15"/>
      <c r="T361" s="17">
        <v>15</v>
      </c>
      <c r="U361" s="17">
        <v>0</v>
      </c>
      <c r="V361" s="17">
        <v>2</v>
      </c>
      <c r="W361" s="15"/>
      <c r="X361" s="17"/>
      <c r="Y361" s="17"/>
      <c r="Z361" s="14"/>
      <c r="AA361" s="14">
        <f t="shared" si="40"/>
        <v>115612.28</v>
      </c>
      <c r="AB361" s="16">
        <f t="shared" si="41"/>
        <v>134942.72568200002</v>
      </c>
    </row>
    <row r="362" spans="1:28" ht="15" customHeight="1" x14ac:dyDescent="0.25">
      <c r="A362" s="12" t="s">
        <v>83</v>
      </c>
      <c r="B362" s="13" t="s">
        <v>395</v>
      </c>
      <c r="C362" s="14">
        <f>12824.2+213.74</f>
        <v>13037.94</v>
      </c>
      <c r="D362" s="15"/>
      <c r="E362" s="16">
        <f>(C362*0.92)</f>
        <v>11994.9048</v>
      </c>
      <c r="F362" s="17">
        <f t="shared" si="43"/>
        <v>1043.0352</v>
      </c>
      <c r="G362" s="15"/>
      <c r="H362" s="17">
        <v>0</v>
      </c>
      <c r="I362" s="17">
        <f t="shared" si="36"/>
        <v>75.620052000000001</v>
      </c>
      <c r="J362" s="17">
        <f t="shared" si="37"/>
        <v>89.961786000000004</v>
      </c>
      <c r="K362" s="17">
        <v>0</v>
      </c>
      <c r="L362" s="17">
        <f t="shared" si="38"/>
        <v>189.05013</v>
      </c>
      <c r="M362" s="17">
        <v>0</v>
      </c>
      <c r="N362" s="17">
        <v>1470.6</v>
      </c>
      <c r="O362" s="17">
        <v>0</v>
      </c>
      <c r="P362" s="17">
        <v>103.56</v>
      </c>
      <c r="Q362" s="17">
        <f t="shared" si="39"/>
        <v>12.386043000000001</v>
      </c>
      <c r="R362" s="17">
        <v>0</v>
      </c>
      <c r="S362" s="15"/>
      <c r="T362" s="17">
        <v>15</v>
      </c>
      <c r="U362" s="17">
        <v>0</v>
      </c>
      <c r="V362" s="17">
        <v>2</v>
      </c>
      <c r="W362" s="15"/>
      <c r="X362" s="17"/>
      <c r="Y362" s="17"/>
      <c r="Z362" s="14"/>
      <c r="AA362" s="14">
        <f t="shared" si="40"/>
        <v>13037.94</v>
      </c>
      <c r="AB362" s="16">
        <f t="shared" si="41"/>
        <v>14979.118011</v>
      </c>
    </row>
    <row r="363" spans="1:28" ht="15" customHeight="1" x14ac:dyDescent="0.25">
      <c r="A363" s="12" t="s">
        <v>83</v>
      </c>
      <c r="B363" s="13" t="s">
        <v>396</v>
      </c>
      <c r="C363" s="14">
        <v>49392.92</v>
      </c>
      <c r="D363" s="15"/>
      <c r="E363" s="16">
        <f t="shared" ref="E363:E413" si="44">C363*0.92</f>
        <v>45441.486400000002</v>
      </c>
      <c r="F363" s="17">
        <f t="shared" si="43"/>
        <v>3951.4335999999998</v>
      </c>
      <c r="G363" s="15"/>
      <c r="H363" s="17">
        <v>0</v>
      </c>
      <c r="I363" s="17">
        <f t="shared" si="36"/>
        <v>286.47893599999998</v>
      </c>
      <c r="J363" s="17">
        <f t="shared" si="37"/>
        <v>340.811148</v>
      </c>
      <c r="K363" s="17">
        <v>0</v>
      </c>
      <c r="L363" s="17">
        <f t="shared" si="38"/>
        <v>716.19733999999994</v>
      </c>
      <c r="M363" s="17">
        <v>0</v>
      </c>
      <c r="N363" s="17">
        <v>0</v>
      </c>
      <c r="O363" s="17">
        <v>0</v>
      </c>
      <c r="P363" s="17">
        <v>103.56</v>
      </c>
      <c r="Q363" s="17">
        <f t="shared" si="39"/>
        <v>46.923273999999999</v>
      </c>
      <c r="R363" s="17">
        <v>0</v>
      </c>
      <c r="S363" s="15"/>
      <c r="T363" s="17">
        <v>15</v>
      </c>
      <c r="U363" s="17">
        <v>0</v>
      </c>
      <c r="V363" s="17">
        <v>2</v>
      </c>
      <c r="W363" s="15"/>
      <c r="X363" s="17"/>
      <c r="Y363" s="17"/>
      <c r="Z363" s="14"/>
      <c r="AA363" s="14">
        <f t="shared" si="40"/>
        <v>49392.92</v>
      </c>
      <c r="AB363" s="16">
        <f t="shared" si="41"/>
        <v>50886.890697999996</v>
      </c>
    </row>
    <row r="364" spans="1:28" ht="15" customHeight="1" x14ac:dyDescent="0.25">
      <c r="A364" s="12" t="s">
        <v>83</v>
      </c>
      <c r="B364" s="13" t="s">
        <v>397</v>
      </c>
      <c r="C364" s="14">
        <f>85964+1432.73</f>
        <v>87396.73</v>
      </c>
      <c r="D364" s="15"/>
      <c r="E364" s="16">
        <f t="shared" si="44"/>
        <v>80404.991599999994</v>
      </c>
      <c r="F364" s="17">
        <f t="shared" si="43"/>
        <v>6991.7384000000002</v>
      </c>
      <c r="G364" s="15"/>
      <c r="H364" s="17">
        <v>0</v>
      </c>
      <c r="I364" s="17">
        <f t="shared" si="36"/>
        <v>506.90103399999992</v>
      </c>
      <c r="J364" s="17">
        <f t="shared" si="37"/>
        <v>603.03743699999995</v>
      </c>
      <c r="K364" s="17">
        <v>0</v>
      </c>
      <c r="L364" s="17">
        <f t="shared" si="38"/>
        <v>1267.252585</v>
      </c>
      <c r="M364" s="17">
        <v>0</v>
      </c>
      <c r="N364" s="17">
        <v>13622.4</v>
      </c>
      <c r="O364" s="17">
        <v>0</v>
      </c>
      <c r="P364" s="17">
        <v>103.56</v>
      </c>
      <c r="Q364" s="17">
        <f t="shared" si="39"/>
        <v>83.0268935</v>
      </c>
      <c r="R364" s="17">
        <v>0</v>
      </c>
      <c r="S364" s="15"/>
      <c r="T364" s="17">
        <v>15</v>
      </c>
      <c r="U364" s="17">
        <v>0</v>
      </c>
      <c r="V364" s="17">
        <v>2</v>
      </c>
      <c r="W364" s="15"/>
      <c r="X364" s="17"/>
      <c r="Y364" s="17"/>
      <c r="Z364" s="14"/>
      <c r="AA364" s="14">
        <f t="shared" si="40"/>
        <v>87396.73</v>
      </c>
      <c r="AB364" s="16">
        <f t="shared" si="41"/>
        <v>103582.90794949999</v>
      </c>
    </row>
    <row r="365" spans="1:28" ht="15" customHeight="1" x14ac:dyDescent="0.25">
      <c r="A365" s="12" t="s">
        <v>83</v>
      </c>
      <c r="B365" s="13" t="s">
        <v>398</v>
      </c>
      <c r="C365" s="14">
        <v>63903.6</v>
      </c>
      <c r="D365" s="15"/>
      <c r="E365" s="16">
        <f t="shared" si="44"/>
        <v>58791.311999999998</v>
      </c>
      <c r="F365" s="17">
        <f t="shared" si="43"/>
        <v>5112.2879999999996</v>
      </c>
      <c r="G365" s="15"/>
      <c r="H365" s="17">
        <v>0</v>
      </c>
      <c r="I365" s="17">
        <f t="shared" si="36"/>
        <v>370.64087999999998</v>
      </c>
      <c r="J365" s="17">
        <f t="shared" si="37"/>
        <v>440.93484000000001</v>
      </c>
      <c r="K365" s="17">
        <v>0</v>
      </c>
      <c r="L365" s="17">
        <f t="shared" si="38"/>
        <v>926.60219999999993</v>
      </c>
      <c r="M365" s="17">
        <v>0</v>
      </c>
      <c r="N365" s="17">
        <v>8173.44</v>
      </c>
      <c r="O365" s="17">
        <v>0</v>
      </c>
      <c r="P365" s="17">
        <v>103.56</v>
      </c>
      <c r="Q365" s="17">
        <f t="shared" si="39"/>
        <v>60.708419999999997</v>
      </c>
      <c r="R365" s="17">
        <v>0</v>
      </c>
      <c r="S365" s="15"/>
      <c r="T365" s="17">
        <v>15</v>
      </c>
      <c r="U365" s="17">
        <v>0</v>
      </c>
      <c r="V365" s="17">
        <v>2</v>
      </c>
      <c r="W365" s="15"/>
      <c r="X365" s="17"/>
      <c r="Y365" s="17"/>
      <c r="Z365" s="14"/>
      <c r="AA365" s="14">
        <f t="shared" si="40"/>
        <v>63903.6</v>
      </c>
      <c r="AB365" s="16">
        <f t="shared" si="41"/>
        <v>73979.486339999989</v>
      </c>
    </row>
    <row r="366" spans="1:28" ht="15" customHeight="1" x14ac:dyDescent="0.25">
      <c r="A366" s="12" t="s">
        <v>83</v>
      </c>
      <c r="B366" s="13" t="s">
        <v>399</v>
      </c>
      <c r="C366" s="14">
        <v>92713.9</v>
      </c>
      <c r="D366" s="15"/>
      <c r="E366" s="16">
        <f t="shared" si="44"/>
        <v>85296.788</v>
      </c>
      <c r="F366" s="17">
        <f t="shared" si="43"/>
        <v>7417.1120000000001</v>
      </c>
      <c r="G366" s="15"/>
      <c r="H366" s="17">
        <v>0</v>
      </c>
      <c r="I366" s="17">
        <f t="shared" si="36"/>
        <v>537.74061999999992</v>
      </c>
      <c r="J366" s="17">
        <f t="shared" si="37"/>
        <v>639.72591</v>
      </c>
      <c r="K366" s="17">
        <v>0</v>
      </c>
      <c r="L366" s="17">
        <f t="shared" si="38"/>
        <v>1344.3515499999999</v>
      </c>
      <c r="M366" s="17">
        <v>0</v>
      </c>
      <c r="N366" s="17">
        <v>5665.8</v>
      </c>
      <c r="O366" s="17">
        <v>0</v>
      </c>
      <c r="P366" s="17">
        <v>103.56</v>
      </c>
      <c r="Q366" s="17">
        <f t="shared" si="39"/>
        <v>88.078204999999997</v>
      </c>
      <c r="R366" s="17">
        <v>0</v>
      </c>
      <c r="S366" s="15"/>
      <c r="T366" s="17">
        <v>15</v>
      </c>
      <c r="U366" s="17">
        <v>0</v>
      </c>
      <c r="V366" s="17">
        <v>2</v>
      </c>
      <c r="W366" s="15"/>
      <c r="X366" s="17"/>
      <c r="Y366" s="17"/>
      <c r="Z366" s="14"/>
      <c r="AA366" s="14">
        <f t="shared" si="40"/>
        <v>92713.9</v>
      </c>
      <c r="AB366" s="16">
        <f t="shared" si="41"/>
        <v>101093.15628499999</v>
      </c>
    </row>
    <row r="367" spans="1:28" ht="15" customHeight="1" x14ac:dyDescent="0.25">
      <c r="A367" s="12" t="s">
        <v>83</v>
      </c>
      <c r="B367" s="13" t="s">
        <v>400</v>
      </c>
      <c r="C367" s="14">
        <v>101292.53</v>
      </c>
      <c r="D367" s="15"/>
      <c r="E367" s="16">
        <f t="shared" si="44"/>
        <v>93189.127600000007</v>
      </c>
      <c r="F367" s="17">
        <f t="shared" si="43"/>
        <v>8103.4023999999999</v>
      </c>
      <c r="G367" s="15"/>
      <c r="H367" s="17">
        <v>0</v>
      </c>
      <c r="I367" s="17">
        <f t="shared" si="36"/>
        <v>587.49667399999998</v>
      </c>
      <c r="J367" s="17">
        <f t="shared" si="37"/>
        <v>698.91845699999999</v>
      </c>
      <c r="K367" s="17">
        <v>0</v>
      </c>
      <c r="L367" s="17">
        <f t="shared" si="38"/>
        <v>1468.741685</v>
      </c>
      <c r="M367" s="17">
        <v>0</v>
      </c>
      <c r="N367" s="17">
        <v>7353</v>
      </c>
      <c r="O367" s="17">
        <v>0</v>
      </c>
      <c r="P367" s="17">
        <v>103.56</v>
      </c>
      <c r="Q367" s="17">
        <f t="shared" si="39"/>
        <v>96.227903500000011</v>
      </c>
      <c r="R367" s="17">
        <v>0</v>
      </c>
      <c r="S367" s="15"/>
      <c r="T367" s="17">
        <v>15</v>
      </c>
      <c r="U367" s="17">
        <v>0</v>
      </c>
      <c r="V367" s="17">
        <v>2</v>
      </c>
      <c r="W367" s="15"/>
      <c r="X367" s="17"/>
      <c r="Y367" s="17"/>
      <c r="Z367" s="14"/>
      <c r="AA367" s="14">
        <f t="shared" si="40"/>
        <v>101292.53000000001</v>
      </c>
      <c r="AB367" s="16">
        <f t="shared" si="41"/>
        <v>111600.47471950001</v>
      </c>
    </row>
    <row r="368" spans="1:28" ht="15" customHeight="1" x14ac:dyDescent="0.25">
      <c r="A368" s="12" t="s">
        <v>83</v>
      </c>
      <c r="B368" s="13" t="s">
        <v>401</v>
      </c>
      <c r="C368" s="14">
        <f>83592+1393.2</f>
        <v>84985.2</v>
      </c>
      <c r="D368" s="15"/>
      <c r="E368" s="16">
        <f t="shared" si="44"/>
        <v>78186.384000000005</v>
      </c>
      <c r="F368" s="17">
        <f t="shared" si="43"/>
        <v>6798.8159999999998</v>
      </c>
      <c r="G368" s="15"/>
      <c r="H368" s="17">
        <v>0</v>
      </c>
      <c r="I368" s="17">
        <f t="shared" si="36"/>
        <v>492.91415999999992</v>
      </c>
      <c r="J368" s="17">
        <f t="shared" si="37"/>
        <v>586.39787999999999</v>
      </c>
      <c r="K368" s="17">
        <v>0</v>
      </c>
      <c r="L368" s="17">
        <f t="shared" si="38"/>
        <v>1232.2854</v>
      </c>
      <c r="M368" s="17">
        <v>0</v>
      </c>
      <c r="N368" s="17">
        <v>13622.4</v>
      </c>
      <c r="O368" s="17">
        <v>0</v>
      </c>
      <c r="P368" s="17">
        <v>103.56</v>
      </c>
      <c r="Q368" s="17">
        <f t="shared" si="39"/>
        <v>80.735940000000014</v>
      </c>
      <c r="R368" s="17">
        <v>0</v>
      </c>
      <c r="S368" s="15"/>
      <c r="T368" s="17">
        <v>15</v>
      </c>
      <c r="U368" s="17">
        <v>0</v>
      </c>
      <c r="V368" s="17">
        <v>2</v>
      </c>
      <c r="W368" s="15"/>
      <c r="X368" s="17"/>
      <c r="Y368" s="17"/>
      <c r="Z368" s="14"/>
      <c r="AA368" s="14">
        <f t="shared" si="40"/>
        <v>84985.200000000012</v>
      </c>
      <c r="AB368" s="16">
        <f t="shared" si="41"/>
        <v>101103.49338</v>
      </c>
    </row>
    <row r="369" spans="1:28" ht="15" customHeight="1" x14ac:dyDescent="0.25">
      <c r="A369" s="12" t="s">
        <v>83</v>
      </c>
      <c r="B369" s="13" t="s">
        <v>402</v>
      </c>
      <c r="C369" s="14">
        <f>116087+1934.78</f>
        <v>118021.78</v>
      </c>
      <c r="D369" s="15"/>
      <c r="E369" s="16">
        <f t="shared" si="44"/>
        <v>108580.03760000001</v>
      </c>
      <c r="F369" s="17">
        <f t="shared" si="43"/>
        <v>9441.742400000001</v>
      </c>
      <c r="G369" s="15"/>
      <c r="H369" s="17">
        <v>0</v>
      </c>
      <c r="I369" s="17">
        <f t="shared" si="36"/>
        <v>684.52632399999993</v>
      </c>
      <c r="J369" s="17">
        <f t="shared" si="37"/>
        <v>814.35028199999999</v>
      </c>
      <c r="K369" s="17">
        <v>0</v>
      </c>
      <c r="L369" s="17">
        <f t="shared" si="38"/>
        <v>1711.3158099999998</v>
      </c>
      <c r="M369" s="17">
        <v>0</v>
      </c>
      <c r="N369" s="17">
        <v>7353</v>
      </c>
      <c r="O369" s="17">
        <v>564</v>
      </c>
      <c r="P369" s="17">
        <v>103.56</v>
      </c>
      <c r="Q369" s="17">
        <f t="shared" si="39"/>
        <v>112.12069100000001</v>
      </c>
      <c r="R369" s="17">
        <v>2350</v>
      </c>
      <c r="S369" s="15"/>
      <c r="T369" s="17">
        <v>15</v>
      </c>
      <c r="U369" s="17">
        <v>0</v>
      </c>
      <c r="V369" s="17">
        <v>2</v>
      </c>
      <c r="W369" s="15"/>
      <c r="X369" s="17"/>
      <c r="Y369" s="17"/>
      <c r="Z369" s="14"/>
      <c r="AA369" s="14">
        <f t="shared" si="40"/>
        <v>118021.78000000001</v>
      </c>
      <c r="AB369" s="16">
        <f t="shared" si="41"/>
        <v>131714.65310700002</v>
      </c>
    </row>
    <row r="370" spans="1:28" ht="15" customHeight="1" x14ac:dyDescent="0.25">
      <c r="A370" s="12" t="s">
        <v>83</v>
      </c>
      <c r="B370" s="13" t="s">
        <v>403</v>
      </c>
      <c r="C370" s="14">
        <v>60250.720000000001</v>
      </c>
      <c r="D370" s="15"/>
      <c r="E370" s="16">
        <f t="shared" si="44"/>
        <v>55430.662400000001</v>
      </c>
      <c r="F370" s="17">
        <f t="shared" si="43"/>
        <v>4820.0576000000001</v>
      </c>
      <c r="G370" s="15"/>
      <c r="H370" s="17">
        <v>0</v>
      </c>
      <c r="I370" s="17">
        <f t="shared" si="36"/>
        <v>349.45417599999996</v>
      </c>
      <c r="J370" s="17">
        <f t="shared" si="37"/>
        <v>415.72996799999999</v>
      </c>
      <c r="K370" s="17">
        <v>0</v>
      </c>
      <c r="L370" s="17">
        <f t="shared" si="38"/>
        <v>873.6354399999999</v>
      </c>
      <c r="M370" s="17">
        <v>0</v>
      </c>
      <c r="N370" s="17">
        <v>5665.8</v>
      </c>
      <c r="O370" s="17">
        <v>0</v>
      </c>
      <c r="P370" s="17">
        <v>103.56</v>
      </c>
      <c r="Q370" s="17">
        <f t="shared" si="39"/>
        <v>57.238184000000004</v>
      </c>
      <c r="R370" s="17">
        <v>0</v>
      </c>
      <c r="S370" s="15"/>
      <c r="T370" s="17">
        <v>15</v>
      </c>
      <c r="U370" s="17">
        <v>0</v>
      </c>
      <c r="V370" s="17">
        <v>2</v>
      </c>
      <c r="W370" s="15"/>
      <c r="X370" s="17"/>
      <c r="Y370" s="17"/>
      <c r="Z370" s="14"/>
      <c r="AA370" s="14">
        <f t="shared" si="40"/>
        <v>60250.720000000001</v>
      </c>
      <c r="AB370" s="16">
        <f t="shared" si="41"/>
        <v>67716.137768000001</v>
      </c>
    </row>
    <row r="371" spans="1:28" ht="15" customHeight="1" x14ac:dyDescent="0.25">
      <c r="A371" s="12" t="s">
        <v>83</v>
      </c>
      <c r="B371" s="13" t="s">
        <v>404</v>
      </c>
      <c r="C371" s="14">
        <f>103570.3-950</f>
        <v>102620.3</v>
      </c>
      <c r="D371" s="15"/>
      <c r="E371" s="16">
        <f t="shared" si="44"/>
        <v>94410.676000000007</v>
      </c>
      <c r="F371" s="17">
        <f t="shared" si="43"/>
        <v>8209.6239999999998</v>
      </c>
      <c r="G371" s="15"/>
      <c r="H371" s="17">
        <v>0</v>
      </c>
      <c r="I371" s="17">
        <f t="shared" si="36"/>
        <v>595.19773999999995</v>
      </c>
      <c r="J371" s="17">
        <f t="shared" si="37"/>
        <v>708.08006999999998</v>
      </c>
      <c r="K371" s="17">
        <v>0</v>
      </c>
      <c r="L371" s="17">
        <f t="shared" si="38"/>
        <v>1487.9943499999999</v>
      </c>
      <c r="M371" s="17">
        <v>0</v>
      </c>
      <c r="N371" s="17">
        <v>7353</v>
      </c>
      <c r="O371" s="17">
        <v>0</v>
      </c>
      <c r="P371" s="17">
        <v>103.56</v>
      </c>
      <c r="Q371" s="17">
        <f t="shared" si="39"/>
        <v>97.48928500000001</v>
      </c>
      <c r="R371" s="17">
        <v>0</v>
      </c>
      <c r="S371" s="15"/>
      <c r="T371" s="17">
        <v>15</v>
      </c>
      <c r="U371" s="17">
        <v>0</v>
      </c>
      <c r="V371" s="17">
        <v>2</v>
      </c>
      <c r="W371" s="15"/>
      <c r="X371" s="17"/>
      <c r="Y371" s="17"/>
      <c r="Z371" s="14"/>
      <c r="AA371" s="14">
        <f t="shared" si="40"/>
        <v>102620.3</v>
      </c>
      <c r="AB371" s="16">
        <f t="shared" si="41"/>
        <v>112965.621445</v>
      </c>
    </row>
    <row r="372" spans="1:28" ht="15" customHeight="1" x14ac:dyDescent="0.25">
      <c r="A372" s="12" t="s">
        <v>83</v>
      </c>
      <c r="B372" s="13" t="s">
        <v>405</v>
      </c>
      <c r="C372" s="14">
        <f>114127.02-300</f>
        <v>113827.02</v>
      </c>
      <c r="D372" s="15"/>
      <c r="E372" s="16">
        <f t="shared" si="44"/>
        <v>104720.85840000001</v>
      </c>
      <c r="F372" s="17">
        <f t="shared" si="43"/>
        <v>9106.1616000000013</v>
      </c>
      <c r="G372" s="15"/>
      <c r="H372" s="17">
        <v>0</v>
      </c>
      <c r="I372" s="17">
        <f t="shared" si="36"/>
        <v>660.19671599999992</v>
      </c>
      <c r="J372" s="17">
        <f t="shared" si="37"/>
        <v>785.40643799999998</v>
      </c>
      <c r="K372" s="17">
        <v>0</v>
      </c>
      <c r="L372" s="17">
        <f t="shared" si="38"/>
        <v>1650.49179</v>
      </c>
      <c r="M372" s="17">
        <v>0</v>
      </c>
      <c r="N372" s="17">
        <v>13622.4</v>
      </c>
      <c r="O372" s="17">
        <v>0</v>
      </c>
      <c r="P372" s="17">
        <v>103.56</v>
      </c>
      <c r="Q372" s="17">
        <f t="shared" si="39"/>
        <v>108.13566900000002</v>
      </c>
      <c r="R372" s="17">
        <v>0</v>
      </c>
      <c r="S372" s="15"/>
      <c r="T372" s="17">
        <v>15</v>
      </c>
      <c r="U372" s="17">
        <v>0</v>
      </c>
      <c r="V372" s="17">
        <v>2</v>
      </c>
      <c r="W372" s="15"/>
      <c r="X372" s="17"/>
      <c r="Y372" s="17"/>
      <c r="Z372" s="14"/>
      <c r="AA372" s="14">
        <f t="shared" si="40"/>
        <v>113827.02000000002</v>
      </c>
      <c r="AB372" s="16">
        <f t="shared" si="41"/>
        <v>130757.21061300002</v>
      </c>
    </row>
    <row r="373" spans="1:28" ht="15" customHeight="1" x14ac:dyDescent="0.25">
      <c r="A373" s="12" t="s">
        <v>83</v>
      </c>
      <c r="B373" s="13" t="s">
        <v>406</v>
      </c>
      <c r="C373" s="14">
        <f>123472+2057.87</f>
        <v>125529.87</v>
      </c>
      <c r="D373" s="15"/>
      <c r="E373" s="16">
        <f t="shared" si="44"/>
        <v>115487.4804</v>
      </c>
      <c r="F373" s="17">
        <f t="shared" si="43"/>
        <v>10042.3896</v>
      </c>
      <c r="G373" s="15"/>
      <c r="H373" s="17">
        <v>0</v>
      </c>
      <c r="I373" s="17">
        <f t="shared" si="36"/>
        <v>728.07324599999993</v>
      </c>
      <c r="J373" s="17">
        <f t="shared" si="37"/>
        <v>866.15610299999992</v>
      </c>
      <c r="K373" s="17">
        <v>0</v>
      </c>
      <c r="L373" s="17">
        <f t="shared" si="38"/>
        <v>1820.1831149999998</v>
      </c>
      <c r="M373" s="17">
        <v>0</v>
      </c>
      <c r="N373" s="17">
        <v>13622.4</v>
      </c>
      <c r="O373" s="17">
        <v>0</v>
      </c>
      <c r="P373" s="17">
        <v>103.56</v>
      </c>
      <c r="Q373" s="17">
        <f t="shared" si="39"/>
        <v>119.2533765</v>
      </c>
      <c r="R373" s="17">
        <v>2350</v>
      </c>
      <c r="S373" s="15"/>
      <c r="T373" s="17">
        <v>15</v>
      </c>
      <c r="U373" s="17">
        <v>0</v>
      </c>
      <c r="V373" s="17">
        <v>2</v>
      </c>
      <c r="W373" s="15"/>
      <c r="X373" s="17"/>
      <c r="Y373" s="17"/>
      <c r="Z373" s="14"/>
      <c r="AA373" s="14">
        <f t="shared" si="40"/>
        <v>125529.87</v>
      </c>
      <c r="AB373" s="16">
        <f t="shared" si="41"/>
        <v>145139.49584049999</v>
      </c>
    </row>
    <row r="374" spans="1:28" ht="15" customHeight="1" x14ac:dyDescent="0.25">
      <c r="A374" s="12" t="s">
        <v>83</v>
      </c>
      <c r="B374" s="13" t="s">
        <v>407</v>
      </c>
      <c r="C374" s="14">
        <v>76413.679999999993</v>
      </c>
      <c r="D374" s="15"/>
      <c r="E374" s="16">
        <f t="shared" si="44"/>
        <v>70300.585599999991</v>
      </c>
      <c r="F374" s="17">
        <f t="shared" si="43"/>
        <v>6113.0944</v>
      </c>
      <c r="G374" s="15"/>
      <c r="H374" s="17">
        <v>0</v>
      </c>
      <c r="I374" s="17">
        <f t="shared" si="36"/>
        <v>443.19934399999994</v>
      </c>
      <c r="J374" s="17">
        <f t="shared" si="37"/>
        <v>527.25439199999994</v>
      </c>
      <c r="K374" s="17">
        <v>0</v>
      </c>
      <c r="L374" s="17">
        <f t="shared" si="38"/>
        <v>1107.9983599999998</v>
      </c>
      <c r="M374" s="17">
        <v>0</v>
      </c>
      <c r="N374" s="17">
        <v>14192.64</v>
      </c>
      <c r="O374" s="17">
        <v>0</v>
      </c>
      <c r="P374" s="17">
        <v>103.56</v>
      </c>
      <c r="Q374" s="17">
        <f t="shared" si="39"/>
        <v>72.592995999999999</v>
      </c>
      <c r="R374" s="17">
        <v>0</v>
      </c>
      <c r="S374" s="15"/>
      <c r="T374" s="17">
        <v>15</v>
      </c>
      <c r="U374" s="17">
        <v>0</v>
      </c>
      <c r="V374" s="17">
        <v>2</v>
      </c>
      <c r="W374" s="15"/>
      <c r="X374" s="17"/>
      <c r="Y374" s="17"/>
      <c r="Z374" s="14"/>
      <c r="AA374" s="14">
        <f t="shared" si="40"/>
        <v>76413.679999999993</v>
      </c>
      <c r="AB374" s="16">
        <f t="shared" si="41"/>
        <v>92860.92509199999</v>
      </c>
    </row>
    <row r="375" spans="1:28" ht="15" customHeight="1" x14ac:dyDescent="0.25">
      <c r="A375" s="12" t="s">
        <v>83</v>
      </c>
      <c r="B375" s="13" t="s">
        <v>408</v>
      </c>
      <c r="C375" s="14">
        <f>76220.6-300</f>
        <v>75920.600000000006</v>
      </c>
      <c r="D375" s="15"/>
      <c r="E375" s="16">
        <f t="shared" si="44"/>
        <v>69846.952000000005</v>
      </c>
      <c r="F375" s="17">
        <f t="shared" si="43"/>
        <v>6073.6480000000001</v>
      </c>
      <c r="G375" s="15"/>
      <c r="H375" s="17">
        <v>0</v>
      </c>
      <c r="I375" s="17">
        <f t="shared" si="36"/>
        <v>440.33947999999998</v>
      </c>
      <c r="J375" s="17">
        <f t="shared" si="37"/>
        <v>523.85214000000008</v>
      </c>
      <c r="K375" s="17">
        <v>0</v>
      </c>
      <c r="L375" s="17">
        <f t="shared" si="38"/>
        <v>1100.8487</v>
      </c>
      <c r="M375" s="17">
        <v>0</v>
      </c>
      <c r="N375" s="17">
        <v>0</v>
      </c>
      <c r="O375" s="17">
        <v>0</v>
      </c>
      <c r="P375" s="17">
        <v>103.56</v>
      </c>
      <c r="Q375" s="17">
        <f t="shared" si="39"/>
        <v>72.124570000000006</v>
      </c>
      <c r="R375" s="17">
        <v>0</v>
      </c>
      <c r="S375" s="15"/>
      <c r="T375" s="17">
        <v>15</v>
      </c>
      <c r="U375" s="17">
        <v>0</v>
      </c>
      <c r="V375" s="17">
        <v>2</v>
      </c>
      <c r="W375" s="15"/>
      <c r="X375" s="17"/>
      <c r="Y375" s="17"/>
      <c r="Z375" s="14"/>
      <c r="AA375" s="14">
        <f t="shared" si="40"/>
        <v>75920.600000000006</v>
      </c>
      <c r="AB375" s="16">
        <f t="shared" si="41"/>
        <v>78161.324890000004</v>
      </c>
    </row>
    <row r="376" spans="1:28" ht="15" customHeight="1" x14ac:dyDescent="0.25">
      <c r="A376" s="12" t="s">
        <v>83</v>
      </c>
      <c r="B376" s="13" t="s">
        <v>409</v>
      </c>
      <c r="C376" s="14">
        <v>76413.679999999993</v>
      </c>
      <c r="D376" s="15"/>
      <c r="E376" s="16">
        <f t="shared" si="44"/>
        <v>70300.585599999991</v>
      </c>
      <c r="F376" s="17">
        <f t="shared" si="43"/>
        <v>6113.0944</v>
      </c>
      <c r="G376" s="15"/>
      <c r="H376" s="17">
        <v>0</v>
      </c>
      <c r="I376" s="17">
        <f t="shared" si="36"/>
        <v>443.19934399999994</v>
      </c>
      <c r="J376" s="17">
        <f t="shared" si="37"/>
        <v>527.25439199999994</v>
      </c>
      <c r="K376" s="17">
        <v>0</v>
      </c>
      <c r="L376" s="17">
        <f t="shared" si="38"/>
        <v>1107.9983599999998</v>
      </c>
      <c r="M376" s="17">
        <v>0</v>
      </c>
      <c r="N376" s="17">
        <v>0</v>
      </c>
      <c r="O376" s="17">
        <v>0</v>
      </c>
      <c r="P376" s="17">
        <v>103.56</v>
      </c>
      <c r="Q376" s="17">
        <f t="shared" si="39"/>
        <v>72.592995999999999</v>
      </c>
      <c r="R376" s="17">
        <v>0</v>
      </c>
      <c r="S376" s="15"/>
      <c r="T376" s="17">
        <v>15</v>
      </c>
      <c r="U376" s="17">
        <v>0</v>
      </c>
      <c r="V376" s="17">
        <v>2</v>
      </c>
      <c r="W376" s="15"/>
      <c r="X376" s="17"/>
      <c r="Y376" s="17"/>
      <c r="Z376" s="14"/>
      <c r="AA376" s="14">
        <f t="shared" si="40"/>
        <v>76413.679999999993</v>
      </c>
      <c r="AB376" s="16">
        <f t="shared" si="41"/>
        <v>78668.285091999991</v>
      </c>
    </row>
    <row r="377" spans="1:28" ht="15" customHeight="1" x14ac:dyDescent="0.25">
      <c r="A377" s="12" t="s">
        <v>83</v>
      </c>
      <c r="B377" s="13" t="s">
        <v>410</v>
      </c>
      <c r="C377" s="14">
        <v>79672.100000000006</v>
      </c>
      <c r="D377" s="15"/>
      <c r="E377" s="16">
        <f t="shared" si="44"/>
        <v>73298.332000000009</v>
      </c>
      <c r="F377" s="17">
        <f t="shared" si="43"/>
        <v>6373.7680000000009</v>
      </c>
      <c r="G377" s="15"/>
      <c r="H377" s="17">
        <v>0</v>
      </c>
      <c r="I377" s="17">
        <f t="shared" si="36"/>
        <v>462.09818000000001</v>
      </c>
      <c r="J377" s="17">
        <f t="shared" si="37"/>
        <v>549.73748999999998</v>
      </c>
      <c r="K377" s="17">
        <v>0</v>
      </c>
      <c r="L377" s="17">
        <f t="shared" si="38"/>
        <v>1155.2454499999999</v>
      </c>
      <c r="M377" s="17">
        <v>0</v>
      </c>
      <c r="N377" s="17">
        <v>13622.4</v>
      </c>
      <c r="O377" s="17">
        <v>0</v>
      </c>
      <c r="P377" s="17">
        <v>103.56</v>
      </c>
      <c r="Q377" s="17">
        <f t="shared" si="39"/>
        <v>75.688495000000003</v>
      </c>
      <c r="R377" s="17">
        <v>0</v>
      </c>
      <c r="S377" s="15"/>
      <c r="T377" s="17">
        <v>15</v>
      </c>
      <c r="U377" s="17">
        <v>0</v>
      </c>
      <c r="V377" s="17">
        <v>2</v>
      </c>
      <c r="W377" s="15"/>
      <c r="X377" s="17"/>
      <c r="Y377" s="17"/>
      <c r="Z377" s="14"/>
      <c r="AA377" s="14">
        <f t="shared" si="40"/>
        <v>79672.100000000006</v>
      </c>
      <c r="AB377" s="16">
        <f t="shared" si="41"/>
        <v>95640.829614999995</v>
      </c>
    </row>
    <row r="378" spans="1:28" ht="15" customHeight="1" x14ac:dyDescent="0.25">
      <c r="A378" s="12" t="s">
        <v>83</v>
      </c>
      <c r="B378" s="13" t="s">
        <v>411</v>
      </c>
      <c r="C378" s="14">
        <f>123472+2057.87</f>
        <v>125529.87</v>
      </c>
      <c r="D378" s="15"/>
      <c r="E378" s="16">
        <f t="shared" si="44"/>
        <v>115487.4804</v>
      </c>
      <c r="F378" s="17">
        <f t="shared" si="43"/>
        <v>10042.3896</v>
      </c>
      <c r="G378" s="15"/>
      <c r="H378" s="17">
        <v>0</v>
      </c>
      <c r="I378" s="17">
        <f t="shared" si="36"/>
        <v>728.07324599999993</v>
      </c>
      <c r="J378" s="17">
        <f t="shared" si="37"/>
        <v>866.15610299999992</v>
      </c>
      <c r="K378" s="17">
        <v>0</v>
      </c>
      <c r="L378" s="17">
        <f t="shared" si="38"/>
        <v>1820.1831149999998</v>
      </c>
      <c r="M378" s="17">
        <v>0</v>
      </c>
      <c r="N378" s="17">
        <v>0</v>
      </c>
      <c r="O378" s="17">
        <v>999.96</v>
      </c>
      <c r="P378" s="17">
        <v>103.56</v>
      </c>
      <c r="Q378" s="17">
        <f t="shared" si="39"/>
        <v>119.2533765</v>
      </c>
      <c r="R378" s="17">
        <v>2350</v>
      </c>
      <c r="S378" s="15"/>
      <c r="T378" s="17">
        <v>15</v>
      </c>
      <c r="U378" s="17">
        <v>0</v>
      </c>
      <c r="V378" s="17">
        <v>2</v>
      </c>
      <c r="W378" s="15"/>
      <c r="X378" s="17"/>
      <c r="Y378" s="17"/>
      <c r="Z378" s="14"/>
      <c r="AA378" s="14">
        <f t="shared" si="40"/>
        <v>125529.87</v>
      </c>
      <c r="AB378" s="16">
        <f t="shared" si="41"/>
        <v>132517.05584049999</v>
      </c>
    </row>
    <row r="379" spans="1:28" ht="15" customHeight="1" x14ac:dyDescent="0.25">
      <c r="A379" s="12" t="s">
        <v>83</v>
      </c>
      <c r="B379" s="13" t="s">
        <v>412</v>
      </c>
      <c r="C379" s="14">
        <f>((37473.2+18736.6)+37473.2)+1561.38</f>
        <v>95244.38</v>
      </c>
      <c r="D379" s="15"/>
      <c r="E379" s="16">
        <f t="shared" si="44"/>
        <v>87624.829600000012</v>
      </c>
      <c r="F379" s="17">
        <f t="shared" si="43"/>
        <v>7619.5504000000001</v>
      </c>
      <c r="G379" s="15"/>
      <c r="H379" s="17">
        <v>0</v>
      </c>
      <c r="I379" s="17">
        <f t="shared" si="36"/>
        <v>552.41740400000003</v>
      </c>
      <c r="J379" s="17">
        <f t="shared" si="37"/>
        <v>657.18622200000004</v>
      </c>
      <c r="K379" s="17">
        <v>0</v>
      </c>
      <c r="L379" s="17">
        <f t="shared" si="38"/>
        <v>1381.04351</v>
      </c>
      <c r="M379" s="17">
        <v>0</v>
      </c>
      <c r="N379" s="17">
        <v>13622.4</v>
      </c>
      <c r="O379" s="17">
        <v>0</v>
      </c>
      <c r="P379" s="17">
        <v>103.56</v>
      </c>
      <c r="Q379" s="17">
        <f t="shared" si="39"/>
        <v>90.482161000000005</v>
      </c>
      <c r="R379" s="17">
        <v>0</v>
      </c>
      <c r="S379" s="15"/>
      <c r="T379" s="17">
        <v>15</v>
      </c>
      <c r="U379" s="17">
        <v>0</v>
      </c>
      <c r="V379" s="17">
        <v>2</v>
      </c>
      <c r="W379" s="15"/>
      <c r="X379" s="17"/>
      <c r="Y379" s="17"/>
      <c r="Z379" s="14"/>
      <c r="AA379" s="14">
        <f t="shared" si="40"/>
        <v>95244.38</v>
      </c>
      <c r="AB379" s="16">
        <f t="shared" si="41"/>
        <v>111651.46929700002</v>
      </c>
    </row>
    <row r="380" spans="1:28" ht="15" customHeight="1" x14ac:dyDescent="0.25">
      <c r="A380" s="12" t="s">
        <v>83</v>
      </c>
      <c r="B380" s="13" t="s">
        <v>413</v>
      </c>
      <c r="C380" s="14">
        <f>88101+1468.35</f>
        <v>89569.35</v>
      </c>
      <c r="D380" s="15"/>
      <c r="E380" s="16">
        <f t="shared" si="44"/>
        <v>82403.802000000011</v>
      </c>
      <c r="F380" s="17">
        <f t="shared" si="43"/>
        <v>7165.5480000000007</v>
      </c>
      <c r="G380" s="15"/>
      <c r="H380" s="17">
        <v>0</v>
      </c>
      <c r="I380" s="17">
        <f t="shared" si="36"/>
        <v>519.50223000000005</v>
      </c>
      <c r="J380" s="17">
        <f t="shared" si="37"/>
        <v>618.02851500000008</v>
      </c>
      <c r="K380" s="17">
        <v>0</v>
      </c>
      <c r="L380" s="17">
        <f t="shared" si="38"/>
        <v>1298.7555749999999</v>
      </c>
      <c r="M380" s="17">
        <v>0</v>
      </c>
      <c r="N380" s="17">
        <v>13622.4</v>
      </c>
      <c r="O380" s="17">
        <v>0</v>
      </c>
      <c r="P380" s="17">
        <v>103.56</v>
      </c>
      <c r="Q380" s="17">
        <f t="shared" si="39"/>
        <v>85.090882500000006</v>
      </c>
      <c r="R380" s="17">
        <v>0</v>
      </c>
      <c r="S380" s="15"/>
      <c r="T380" s="17">
        <v>15</v>
      </c>
      <c r="U380" s="17">
        <v>0</v>
      </c>
      <c r="V380" s="17">
        <v>2</v>
      </c>
      <c r="W380" s="15"/>
      <c r="X380" s="17"/>
      <c r="Y380" s="17"/>
      <c r="Z380" s="14"/>
      <c r="AA380" s="14">
        <f t="shared" si="40"/>
        <v>89569.35</v>
      </c>
      <c r="AB380" s="16">
        <f t="shared" si="41"/>
        <v>105816.68720249999</v>
      </c>
    </row>
    <row r="381" spans="1:28" ht="15" customHeight="1" x14ac:dyDescent="0.25">
      <c r="A381" s="12" t="s">
        <v>83</v>
      </c>
      <c r="B381" s="13" t="s">
        <v>414</v>
      </c>
      <c r="C381" s="14">
        <f>105663.73-272</f>
        <v>105391.73</v>
      </c>
      <c r="D381" s="15"/>
      <c r="E381" s="16">
        <f t="shared" si="44"/>
        <v>96960.391600000003</v>
      </c>
      <c r="F381" s="17">
        <f t="shared" si="43"/>
        <v>8431.3384000000005</v>
      </c>
      <c r="G381" s="15"/>
      <c r="H381" s="17">
        <v>0</v>
      </c>
      <c r="I381" s="17">
        <f t="shared" si="36"/>
        <v>611.27203399999996</v>
      </c>
      <c r="J381" s="17">
        <f t="shared" si="37"/>
        <v>727.20293699999991</v>
      </c>
      <c r="K381" s="17">
        <v>0</v>
      </c>
      <c r="L381" s="17">
        <f t="shared" si="38"/>
        <v>1528.1800849999997</v>
      </c>
      <c r="M381" s="17">
        <v>0</v>
      </c>
      <c r="N381" s="17">
        <v>7353</v>
      </c>
      <c r="O381" s="17">
        <v>0</v>
      </c>
      <c r="P381" s="17">
        <v>103.56</v>
      </c>
      <c r="Q381" s="17">
        <f t="shared" si="39"/>
        <v>100.12214350000001</v>
      </c>
      <c r="R381" s="17">
        <v>0</v>
      </c>
      <c r="S381" s="15"/>
      <c r="T381" s="17">
        <v>15</v>
      </c>
      <c r="U381" s="17">
        <v>0</v>
      </c>
      <c r="V381" s="17">
        <v>2</v>
      </c>
      <c r="W381" s="15"/>
      <c r="X381" s="17"/>
      <c r="Y381" s="17"/>
      <c r="Z381" s="14"/>
      <c r="AA381" s="14">
        <f t="shared" si="40"/>
        <v>105391.73000000001</v>
      </c>
      <c r="AB381" s="16">
        <f t="shared" si="41"/>
        <v>115815.0671995</v>
      </c>
    </row>
    <row r="382" spans="1:28" ht="15" customHeight="1" x14ac:dyDescent="0.25">
      <c r="A382" s="12" t="s">
        <v>83</v>
      </c>
      <c r="B382" s="13" t="s">
        <v>415</v>
      </c>
      <c r="C382" s="14">
        <f>(45486.8+68230.2)+1895.28</f>
        <v>115612.28</v>
      </c>
      <c r="D382" s="15"/>
      <c r="E382" s="16">
        <f t="shared" si="44"/>
        <v>106363.29760000001</v>
      </c>
      <c r="F382" s="17">
        <f t="shared" si="43"/>
        <v>9248.9824000000008</v>
      </c>
      <c r="G382" s="15"/>
      <c r="H382" s="17">
        <v>0</v>
      </c>
      <c r="I382" s="17">
        <f t="shared" si="36"/>
        <v>670.55122399999993</v>
      </c>
      <c r="J382" s="17">
        <f t="shared" si="37"/>
        <v>797.72473200000002</v>
      </c>
      <c r="K382" s="17">
        <v>0</v>
      </c>
      <c r="L382" s="17">
        <f t="shared" si="38"/>
        <v>1676.3780599999998</v>
      </c>
      <c r="M382" s="17">
        <v>0</v>
      </c>
      <c r="N382" s="17">
        <v>14192.64</v>
      </c>
      <c r="O382" s="17">
        <v>0</v>
      </c>
      <c r="P382" s="17">
        <v>103.56</v>
      </c>
      <c r="Q382" s="17">
        <f t="shared" si="39"/>
        <v>109.831666</v>
      </c>
      <c r="R382" s="17">
        <v>2350</v>
      </c>
      <c r="S382" s="15"/>
      <c r="T382" s="17">
        <v>15</v>
      </c>
      <c r="U382" s="17">
        <v>0</v>
      </c>
      <c r="V382" s="17">
        <v>2</v>
      </c>
      <c r="W382" s="15"/>
      <c r="X382" s="17"/>
      <c r="Y382" s="17"/>
      <c r="Z382" s="14"/>
      <c r="AA382" s="14">
        <f t="shared" si="40"/>
        <v>115612.28</v>
      </c>
      <c r="AB382" s="16">
        <f t="shared" si="41"/>
        <v>135512.96568200001</v>
      </c>
    </row>
    <row r="383" spans="1:28" ht="15" customHeight="1" x14ac:dyDescent="0.25">
      <c r="A383" s="12" t="s">
        <v>83</v>
      </c>
      <c r="B383" s="13" t="s">
        <v>416</v>
      </c>
      <c r="C383" s="14">
        <v>76413.679999999993</v>
      </c>
      <c r="D383" s="15"/>
      <c r="E383" s="16">
        <f t="shared" si="44"/>
        <v>70300.585599999991</v>
      </c>
      <c r="F383" s="17">
        <f t="shared" si="43"/>
        <v>6113.0944</v>
      </c>
      <c r="G383" s="15"/>
      <c r="H383" s="17">
        <v>0</v>
      </c>
      <c r="I383" s="17">
        <f t="shared" si="36"/>
        <v>443.19934399999994</v>
      </c>
      <c r="J383" s="17">
        <f t="shared" si="37"/>
        <v>527.25439199999994</v>
      </c>
      <c r="K383" s="17">
        <v>0</v>
      </c>
      <c r="L383" s="17">
        <f t="shared" si="38"/>
        <v>1107.9983599999998</v>
      </c>
      <c r="M383" s="17">
        <v>0</v>
      </c>
      <c r="N383" s="17">
        <v>5665.8</v>
      </c>
      <c r="O383" s="17">
        <v>0</v>
      </c>
      <c r="P383" s="17">
        <v>103.56</v>
      </c>
      <c r="Q383" s="17">
        <f t="shared" si="39"/>
        <v>72.592995999999999</v>
      </c>
      <c r="R383" s="17">
        <v>0</v>
      </c>
      <c r="S383" s="15"/>
      <c r="T383" s="17">
        <v>15</v>
      </c>
      <c r="U383" s="17">
        <v>0</v>
      </c>
      <c r="V383" s="17">
        <v>2</v>
      </c>
      <c r="W383" s="15"/>
      <c r="X383" s="17"/>
      <c r="Y383" s="17"/>
      <c r="Z383" s="14"/>
      <c r="AA383" s="14">
        <f t="shared" si="40"/>
        <v>76413.679999999993</v>
      </c>
      <c r="AB383" s="16">
        <f t="shared" si="41"/>
        <v>84334.085091999994</v>
      </c>
    </row>
    <row r="384" spans="1:28" ht="15" customHeight="1" x14ac:dyDescent="0.25">
      <c r="A384" s="12" t="s">
        <v>83</v>
      </c>
      <c r="B384" s="13" t="s">
        <v>417</v>
      </c>
      <c r="C384" s="14">
        <f>121009+2016.82</f>
        <v>123025.82</v>
      </c>
      <c r="D384" s="15"/>
      <c r="E384" s="16">
        <f t="shared" si="44"/>
        <v>113183.75440000001</v>
      </c>
      <c r="F384" s="17">
        <f t="shared" si="43"/>
        <v>9842.0655999999999</v>
      </c>
      <c r="G384" s="15"/>
      <c r="H384" s="17">
        <v>0</v>
      </c>
      <c r="I384" s="17">
        <f t="shared" si="36"/>
        <v>713.549756</v>
      </c>
      <c r="J384" s="17">
        <f t="shared" si="37"/>
        <v>848.87815799999998</v>
      </c>
      <c r="K384" s="17">
        <v>0</v>
      </c>
      <c r="L384" s="17">
        <f t="shared" si="38"/>
        <v>1783.8743899999999</v>
      </c>
      <c r="M384" s="17">
        <v>0</v>
      </c>
      <c r="N384" s="17">
        <v>13622.4</v>
      </c>
      <c r="O384" s="17">
        <v>0</v>
      </c>
      <c r="P384" s="17">
        <v>103.56</v>
      </c>
      <c r="Q384" s="17">
        <f t="shared" si="39"/>
        <v>116.87452900000001</v>
      </c>
      <c r="R384" s="17">
        <v>2350</v>
      </c>
      <c r="S384" s="15"/>
      <c r="T384" s="17">
        <v>15</v>
      </c>
      <c r="U384" s="17">
        <v>0</v>
      </c>
      <c r="V384" s="17">
        <v>2</v>
      </c>
      <c r="W384" s="15"/>
      <c r="X384" s="17"/>
      <c r="Y384" s="17"/>
      <c r="Z384" s="14"/>
      <c r="AA384" s="14">
        <f t="shared" si="40"/>
        <v>123025.82</v>
      </c>
      <c r="AB384" s="16">
        <f t="shared" si="41"/>
        <v>142564.956833</v>
      </c>
    </row>
    <row r="385" spans="1:28" ht="15" customHeight="1" x14ac:dyDescent="0.25">
      <c r="A385" s="12" t="s">
        <v>83</v>
      </c>
      <c r="B385" s="13" t="s">
        <v>418</v>
      </c>
      <c r="C385" s="14">
        <f>123472+2057.87</f>
        <v>125529.87</v>
      </c>
      <c r="D385" s="15"/>
      <c r="E385" s="16">
        <f t="shared" si="44"/>
        <v>115487.4804</v>
      </c>
      <c r="F385" s="17">
        <f t="shared" si="43"/>
        <v>10042.3896</v>
      </c>
      <c r="G385" s="15"/>
      <c r="H385" s="17">
        <v>0</v>
      </c>
      <c r="I385" s="17">
        <f t="shared" si="36"/>
        <v>728.07324599999993</v>
      </c>
      <c r="J385" s="17">
        <f t="shared" si="37"/>
        <v>866.15610299999992</v>
      </c>
      <c r="K385" s="17">
        <v>0</v>
      </c>
      <c r="L385" s="17">
        <f t="shared" si="38"/>
        <v>1820.1831149999998</v>
      </c>
      <c r="M385" s="17">
        <v>0</v>
      </c>
      <c r="N385" s="17">
        <v>13622.4</v>
      </c>
      <c r="O385" s="17">
        <v>0</v>
      </c>
      <c r="P385" s="17">
        <v>103.56</v>
      </c>
      <c r="Q385" s="17">
        <f t="shared" si="39"/>
        <v>119.2533765</v>
      </c>
      <c r="R385" s="17">
        <v>2350</v>
      </c>
      <c r="S385" s="15"/>
      <c r="T385" s="17">
        <v>15</v>
      </c>
      <c r="U385" s="17">
        <v>0</v>
      </c>
      <c r="V385" s="17">
        <v>2</v>
      </c>
      <c r="W385" s="15"/>
      <c r="X385" s="17"/>
      <c r="Y385" s="17"/>
      <c r="Z385" s="14"/>
      <c r="AA385" s="14">
        <f t="shared" si="40"/>
        <v>125529.87</v>
      </c>
      <c r="AB385" s="16">
        <f t="shared" si="41"/>
        <v>145139.49584049999</v>
      </c>
    </row>
    <row r="386" spans="1:28" ht="15" customHeight="1" x14ac:dyDescent="0.25">
      <c r="A386" s="12" t="s">
        <v>83</v>
      </c>
      <c r="B386" s="13" t="s">
        <v>419</v>
      </c>
      <c r="C386" s="14">
        <f>(30868+92604)+2057.87</f>
        <v>125529.87</v>
      </c>
      <c r="D386" s="15"/>
      <c r="E386" s="16">
        <f t="shared" si="44"/>
        <v>115487.4804</v>
      </c>
      <c r="F386" s="17">
        <f t="shared" si="43"/>
        <v>10042.3896</v>
      </c>
      <c r="G386" s="15"/>
      <c r="H386" s="17">
        <v>0</v>
      </c>
      <c r="I386" s="17">
        <f t="shared" si="36"/>
        <v>728.07324599999993</v>
      </c>
      <c r="J386" s="17">
        <f t="shared" si="37"/>
        <v>866.15610299999992</v>
      </c>
      <c r="K386" s="17">
        <v>0</v>
      </c>
      <c r="L386" s="17">
        <f t="shared" si="38"/>
        <v>1820.1831149999998</v>
      </c>
      <c r="M386" s="17">
        <v>0</v>
      </c>
      <c r="N386" s="17">
        <v>7353</v>
      </c>
      <c r="O386" s="17">
        <v>0</v>
      </c>
      <c r="P386" s="17">
        <v>103.56</v>
      </c>
      <c r="Q386" s="17">
        <f t="shared" si="39"/>
        <v>119.2533765</v>
      </c>
      <c r="R386" s="17">
        <v>2350</v>
      </c>
      <c r="S386" s="15"/>
      <c r="T386" s="17">
        <v>15</v>
      </c>
      <c r="U386" s="17">
        <v>0</v>
      </c>
      <c r="V386" s="17">
        <v>2</v>
      </c>
      <c r="W386" s="15"/>
      <c r="X386" s="17"/>
      <c r="Y386" s="17"/>
      <c r="Z386" s="14"/>
      <c r="AA386" s="14">
        <f t="shared" si="40"/>
        <v>125529.87</v>
      </c>
      <c r="AB386" s="16">
        <f t="shared" si="41"/>
        <v>138870.0958405</v>
      </c>
    </row>
    <row r="387" spans="1:28" ht="15" customHeight="1" x14ac:dyDescent="0.25">
      <c r="A387" s="12" t="s">
        <v>83</v>
      </c>
      <c r="B387" s="13" t="s">
        <v>420</v>
      </c>
      <c r="C387" s="14">
        <f>105188+1753.13</f>
        <v>106941.13</v>
      </c>
      <c r="D387" s="15"/>
      <c r="E387" s="16">
        <f t="shared" si="44"/>
        <v>98385.839600000007</v>
      </c>
      <c r="F387" s="17">
        <f t="shared" si="43"/>
        <v>8555.2903999999999</v>
      </c>
      <c r="G387" s="15"/>
      <c r="H387" s="17">
        <v>0</v>
      </c>
      <c r="I387" s="17">
        <f t="shared" ref="I387:I424" si="45">C387*(0.58/100)</f>
        <v>620.258554</v>
      </c>
      <c r="J387" s="17">
        <f t="shared" ref="J387:J413" si="46">C387*(0.69/100)</f>
        <v>737.89379700000006</v>
      </c>
      <c r="K387" s="17">
        <v>0</v>
      </c>
      <c r="L387" s="17">
        <f t="shared" ref="L387:L413" si="47">C387*(1.45/100)</f>
        <v>1550.646385</v>
      </c>
      <c r="M387" s="17">
        <v>0</v>
      </c>
      <c r="N387" s="17">
        <v>5665.8</v>
      </c>
      <c r="O387" s="17">
        <v>701.76</v>
      </c>
      <c r="P387" s="17">
        <v>103.56</v>
      </c>
      <c r="Q387" s="17">
        <f t="shared" ref="Q387:Q450" si="48">(E387+F387)*0.00095</f>
        <v>101.59407350000001</v>
      </c>
      <c r="R387" s="17">
        <v>2350</v>
      </c>
      <c r="S387" s="15"/>
      <c r="T387" s="17">
        <v>15</v>
      </c>
      <c r="U387" s="17">
        <v>0</v>
      </c>
      <c r="V387" s="17">
        <v>2</v>
      </c>
      <c r="W387" s="15"/>
      <c r="X387" s="17"/>
      <c r="Y387" s="17"/>
      <c r="Z387" s="14"/>
      <c r="AA387" s="14">
        <f t="shared" si="40"/>
        <v>106941.13</v>
      </c>
      <c r="AB387" s="16">
        <f t="shared" si="41"/>
        <v>118772.6428095</v>
      </c>
    </row>
    <row r="388" spans="1:28" ht="15" customHeight="1" x14ac:dyDescent="0.25">
      <c r="A388" s="12" t="s">
        <v>83</v>
      </c>
      <c r="B388" s="13" t="s">
        <v>421</v>
      </c>
      <c r="C388" s="14">
        <f>(46841.5+46841.5)+1561.38</f>
        <v>95244.38</v>
      </c>
      <c r="D388" s="15"/>
      <c r="E388" s="16">
        <f t="shared" si="44"/>
        <v>87624.829600000012</v>
      </c>
      <c r="F388" s="17">
        <f t="shared" si="43"/>
        <v>7619.5504000000001</v>
      </c>
      <c r="G388" s="15"/>
      <c r="H388" s="17">
        <v>0</v>
      </c>
      <c r="I388" s="17">
        <f t="shared" si="45"/>
        <v>552.41740400000003</v>
      </c>
      <c r="J388" s="17">
        <f t="shared" si="46"/>
        <v>657.18622200000004</v>
      </c>
      <c r="K388" s="17">
        <v>0</v>
      </c>
      <c r="L388" s="17">
        <f t="shared" si="47"/>
        <v>1381.04351</v>
      </c>
      <c r="M388" s="17">
        <v>0</v>
      </c>
      <c r="N388" s="17">
        <v>14192.64</v>
      </c>
      <c r="O388" s="17">
        <v>0</v>
      </c>
      <c r="P388" s="17">
        <v>103.56</v>
      </c>
      <c r="Q388" s="17">
        <f t="shared" si="48"/>
        <v>90.482161000000005</v>
      </c>
      <c r="R388" s="17">
        <v>0</v>
      </c>
      <c r="S388" s="15"/>
      <c r="T388" s="17">
        <v>15</v>
      </c>
      <c r="U388" s="17">
        <v>0</v>
      </c>
      <c r="V388" s="17">
        <v>2</v>
      </c>
      <c r="W388" s="15"/>
      <c r="X388" s="17"/>
      <c r="Y388" s="17"/>
      <c r="Z388" s="14"/>
      <c r="AA388" s="14">
        <f t="shared" ref="AA388:AA424" si="49">SUM(E388+F388)</f>
        <v>95244.38</v>
      </c>
      <c r="AB388" s="16">
        <f t="shared" si="41"/>
        <v>112221.70929700002</v>
      </c>
    </row>
    <row r="389" spans="1:28" ht="15" customHeight="1" x14ac:dyDescent="0.25">
      <c r="A389" s="12" t="s">
        <v>83</v>
      </c>
      <c r="B389" s="13" t="s">
        <v>422</v>
      </c>
      <c r="C389" s="14">
        <f>113717+1895.28</f>
        <v>115612.28</v>
      </c>
      <c r="D389" s="15"/>
      <c r="E389" s="16">
        <f t="shared" si="44"/>
        <v>106363.29760000001</v>
      </c>
      <c r="F389" s="17">
        <f t="shared" si="43"/>
        <v>9248.9824000000008</v>
      </c>
      <c r="G389" s="15"/>
      <c r="H389" s="17">
        <v>0</v>
      </c>
      <c r="I389" s="17">
        <f t="shared" si="45"/>
        <v>670.55122399999993</v>
      </c>
      <c r="J389" s="17">
        <f t="shared" si="46"/>
        <v>797.72473200000002</v>
      </c>
      <c r="K389" s="17">
        <v>0</v>
      </c>
      <c r="L389" s="17">
        <f t="shared" si="47"/>
        <v>1676.3780599999998</v>
      </c>
      <c r="M389" s="17">
        <v>0</v>
      </c>
      <c r="N389" s="17">
        <v>5665.8</v>
      </c>
      <c r="O389" s="17">
        <v>564</v>
      </c>
      <c r="P389" s="17">
        <v>103.56</v>
      </c>
      <c r="Q389" s="17">
        <f t="shared" si="48"/>
        <v>109.831666</v>
      </c>
      <c r="R389" s="17">
        <v>2350</v>
      </c>
      <c r="S389" s="15"/>
      <c r="T389" s="17">
        <v>15</v>
      </c>
      <c r="U389" s="17">
        <v>0</v>
      </c>
      <c r="V389" s="17">
        <v>2</v>
      </c>
      <c r="W389" s="15"/>
      <c r="X389" s="17"/>
      <c r="Y389" s="17"/>
      <c r="Z389" s="14"/>
      <c r="AA389" s="14">
        <f t="shared" si="49"/>
        <v>115612.28</v>
      </c>
      <c r="AB389" s="16">
        <f t="shared" si="41"/>
        <v>127550.125682</v>
      </c>
    </row>
    <row r="390" spans="1:28" ht="15" customHeight="1" x14ac:dyDescent="0.25">
      <c r="A390" s="12" t="s">
        <v>83</v>
      </c>
      <c r="B390" s="13" t="s">
        <v>423</v>
      </c>
      <c r="C390" s="14">
        <f>75161+1252.68</f>
        <v>76413.679999999993</v>
      </c>
      <c r="D390" s="15"/>
      <c r="E390" s="16">
        <f t="shared" si="44"/>
        <v>70300.585599999991</v>
      </c>
      <c r="F390" s="17">
        <f t="shared" si="43"/>
        <v>6113.0944</v>
      </c>
      <c r="G390" s="15"/>
      <c r="H390" s="17">
        <v>0</v>
      </c>
      <c r="I390" s="17">
        <f t="shared" si="45"/>
        <v>443.19934399999994</v>
      </c>
      <c r="J390" s="17">
        <f t="shared" si="46"/>
        <v>527.25439199999994</v>
      </c>
      <c r="K390" s="17">
        <v>0</v>
      </c>
      <c r="L390" s="17">
        <f t="shared" si="47"/>
        <v>1107.9983599999998</v>
      </c>
      <c r="M390" s="17">
        <v>0</v>
      </c>
      <c r="N390" s="17">
        <v>7353</v>
      </c>
      <c r="O390" s="17">
        <v>0</v>
      </c>
      <c r="P390" s="17">
        <v>103.56</v>
      </c>
      <c r="Q390" s="17">
        <f t="shared" si="48"/>
        <v>72.592995999999999</v>
      </c>
      <c r="R390" s="17">
        <v>0</v>
      </c>
      <c r="S390" s="15"/>
      <c r="T390" s="17">
        <v>15</v>
      </c>
      <c r="U390" s="17">
        <v>0</v>
      </c>
      <c r="V390" s="17">
        <v>2</v>
      </c>
      <c r="W390" s="15"/>
      <c r="X390" s="17"/>
      <c r="Y390" s="17"/>
      <c r="Z390" s="14"/>
      <c r="AA390" s="14">
        <f t="shared" si="49"/>
        <v>76413.679999999993</v>
      </c>
      <c r="AB390" s="16">
        <f t="shared" si="41"/>
        <v>86021.285091999991</v>
      </c>
    </row>
    <row r="391" spans="1:28" ht="15" customHeight="1" x14ac:dyDescent="0.25">
      <c r="A391" s="12" t="s">
        <v>83</v>
      </c>
      <c r="B391" s="13" t="s">
        <v>424</v>
      </c>
      <c r="C391" s="14">
        <f>113717+1895.28</f>
        <v>115612.28</v>
      </c>
      <c r="D391" s="15"/>
      <c r="E391" s="16">
        <f t="shared" si="44"/>
        <v>106363.29760000001</v>
      </c>
      <c r="F391" s="17">
        <f t="shared" si="43"/>
        <v>9248.9824000000008</v>
      </c>
      <c r="G391" s="15"/>
      <c r="H391" s="17">
        <v>0</v>
      </c>
      <c r="I391" s="17">
        <f t="shared" si="45"/>
        <v>670.55122399999993</v>
      </c>
      <c r="J391" s="17">
        <f t="shared" si="46"/>
        <v>797.72473200000002</v>
      </c>
      <c r="K391" s="17">
        <v>0</v>
      </c>
      <c r="L391" s="17">
        <f t="shared" si="47"/>
        <v>1676.3780599999998</v>
      </c>
      <c r="M391" s="17">
        <v>0</v>
      </c>
      <c r="N391" s="17">
        <v>7353</v>
      </c>
      <c r="O391" s="17">
        <v>612.96</v>
      </c>
      <c r="P391" s="17">
        <v>103.56</v>
      </c>
      <c r="Q391" s="17">
        <f t="shared" si="48"/>
        <v>109.831666</v>
      </c>
      <c r="R391" s="17">
        <v>2350</v>
      </c>
      <c r="S391" s="15"/>
      <c r="T391" s="17">
        <v>15</v>
      </c>
      <c r="U391" s="17">
        <v>0</v>
      </c>
      <c r="V391" s="17">
        <v>2</v>
      </c>
      <c r="W391" s="15"/>
      <c r="X391" s="17"/>
      <c r="Y391" s="17"/>
      <c r="Z391" s="14"/>
      <c r="AA391" s="14">
        <f t="shared" si="49"/>
        <v>115612.28</v>
      </c>
      <c r="AB391" s="16">
        <f t="shared" ref="AB391:AB424" si="50">(((((((((((((E391+F391)+H391)+I391)+J391)+K391)+L391)+M391)+N391)+O391)+P391)+Q391)+R391)+X391)+Y391</f>
        <v>129286.285682</v>
      </c>
    </row>
    <row r="392" spans="1:28" ht="15" customHeight="1" x14ac:dyDescent="0.25">
      <c r="A392" s="12" t="s">
        <v>83</v>
      </c>
      <c r="B392" s="13" t="s">
        <v>425</v>
      </c>
      <c r="C392" s="14">
        <f>((24201.8+24201.8)+72605.4)+2016.82</f>
        <v>123025.82</v>
      </c>
      <c r="D392" s="15"/>
      <c r="E392" s="16">
        <f t="shared" si="44"/>
        <v>113183.75440000001</v>
      </c>
      <c r="F392" s="17">
        <f t="shared" si="43"/>
        <v>9842.0655999999999</v>
      </c>
      <c r="G392" s="15"/>
      <c r="H392" s="17">
        <v>0</v>
      </c>
      <c r="I392" s="17">
        <f t="shared" si="45"/>
        <v>713.549756</v>
      </c>
      <c r="J392" s="17">
        <f t="shared" si="46"/>
        <v>848.87815799999998</v>
      </c>
      <c r="K392" s="17">
        <v>0</v>
      </c>
      <c r="L392" s="17">
        <f t="shared" si="47"/>
        <v>1783.8743899999999</v>
      </c>
      <c r="M392" s="17">
        <v>0</v>
      </c>
      <c r="N392" s="17">
        <v>5665.8</v>
      </c>
      <c r="O392" s="17">
        <v>564</v>
      </c>
      <c r="P392" s="17">
        <v>103.56</v>
      </c>
      <c r="Q392" s="17">
        <f t="shared" si="48"/>
        <v>116.87452900000001</v>
      </c>
      <c r="R392" s="17">
        <v>2350</v>
      </c>
      <c r="S392" s="15"/>
      <c r="T392" s="17">
        <v>15</v>
      </c>
      <c r="U392" s="17">
        <v>0</v>
      </c>
      <c r="V392" s="17">
        <v>2</v>
      </c>
      <c r="W392" s="15"/>
      <c r="X392" s="17"/>
      <c r="Y392" s="17"/>
      <c r="Z392" s="14"/>
      <c r="AA392" s="14">
        <f t="shared" si="49"/>
        <v>123025.82</v>
      </c>
      <c r="AB392" s="16">
        <f t="shared" si="50"/>
        <v>135172.356833</v>
      </c>
    </row>
    <row r="393" spans="1:28" ht="15" customHeight="1" x14ac:dyDescent="0.25">
      <c r="A393" s="12" t="s">
        <v>83</v>
      </c>
      <c r="B393" s="13" t="s">
        <v>426</v>
      </c>
      <c r="C393" s="14">
        <f>((37521.6+37521.6)+18760.8)+1563.4</f>
        <v>95367.4</v>
      </c>
      <c r="D393" s="15"/>
      <c r="E393" s="16">
        <f t="shared" si="44"/>
        <v>87738.008000000002</v>
      </c>
      <c r="F393" s="17">
        <f t="shared" si="43"/>
        <v>7629.3919999999998</v>
      </c>
      <c r="G393" s="15"/>
      <c r="H393" s="17">
        <v>0</v>
      </c>
      <c r="I393" s="17">
        <f t="shared" si="45"/>
        <v>553.13091999999995</v>
      </c>
      <c r="J393" s="17">
        <f t="shared" si="46"/>
        <v>658.03505999999993</v>
      </c>
      <c r="K393" s="17">
        <v>0</v>
      </c>
      <c r="L393" s="17">
        <f t="shared" si="47"/>
        <v>1382.8272999999999</v>
      </c>
      <c r="M393" s="17">
        <v>0</v>
      </c>
      <c r="N393" s="17">
        <v>14192.64</v>
      </c>
      <c r="O393" s="17">
        <v>0</v>
      </c>
      <c r="P393" s="17">
        <v>103.56</v>
      </c>
      <c r="Q393" s="17">
        <f t="shared" si="48"/>
        <v>90.599029999999999</v>
      </c>
      <c r="R393" s="17">
        <v>0</v>
      </c>
      <c r="S393" s="15"/>
      <c r="T393" s="17">
        <v>15</v>
      </c>
      <c r="U393" s="17">
        <v>0</v>
      </c>
      <c r="V393" s="17">
        <v>2</v>
      </c>
      <c r="W393" s="15"/>
      <c r="X393" s="17"/>
      <c r="Y393" s="17"/>
      <c r="Z393" s="14"/>
      <c r="AA393" s="14">
        <f t="shared" si="49"/>
        <v>95367.4</v>
      </c>
      <c r="AB393" s="16">
        <f t="shared" si="50"/>
        <v>112348.19230999998</v>
      </c>
    </row>
    <row r="394" spans="1:28" ht="15" customHeight="1" x14ac:dyDescent="0.25">
      <c r="A394" s="12" t="s">
        <v>83</v>
      </c>
      <c r="B394" s="13" t="s">
        <v>427</v>
      </c>
      <c r="C394" s="14">
        <v>76413.679999999993</v>
      </c>
      <c r="D394" s="15"/>
      <c r="E394" s="16">
        <f t="shared" si="44"/>
        <v>70300.585599999991</v>
      </c>
      <c r="F394" s="17">
        <f t="shared" si="43"/>
        <v>6113.0944</v>
      </c>
      <c r="G394" s="15"/>
      <c r="H394" s="17">
        <v>0</v>
      </c>
      <c r="I394" s="17">
        <f t="shared" si="45"/>
        <v>443.19934399999994</v>
      </c>
      <c r="J394" s="17">
        <f t="shared" si="46"/>
        <v>527.25439199999994</v>
      </c>
      <c r="K394" s="17">
        <v>0</v>
      </c>
      <c r="L394" s="17">
        <f t="shared" si="47"/>
        <v>1107.9983599999998</v>
      </c>
      <c r="M394" s="17">
        <v>0</v>
      </c>
      <c r="N394" s="17">
        <v>14192.64</v>
      </c>
      <c r="O394" s="17">
        <v>0</v>
      </c>
      <c r="P394" s="17">
        <v>103.56</v>
      </c>
      <c r="Q394" s="17">
        <f t="shared" si="48"/>
        <v>72.592995999999999</v>
      </c>
      <c r="R394" s="17">
        <v>0</v>
      </c>
      <c r="S394" s="15"/>
      <c r="T394" s="17">
        <v>15</v>
      </c>
      <c r="U394" s="17">
        <v>0</v>
      </c>
      <c r="V394" s="17">
        <v>2</v>
      </c>
      <c r="W394" s="15"/>
      <c r="X394" s="17"/>
      <c r="Y394" s="17"/>
      <c r="Z394" s="14"/>
      <c r="AA394" s="14">
        <f t="shared" si="49"/>
        <v>76413.679999999993</v>
      </c>
      <c r="AB394" s="16">
        <f t="shared" si="50"/>
        <v>92860.92509199999</v>
      </c>
    </row>
    <row r="395" spans="1:28" ht="15" customHeight="1" x14ac:dyDescent="0.25">
      <c r="A395" s="12" t="s">
        <v>83</v>
      </c>
      <c r="B395" s="13" t="s">
        <v>428</v>
      </c>
      <c r="C395" s="14">
        <f>((47487.2+71230.8)+791.45)+1187.18</f>
        <v>120696.62999999999</v>
      </c>
      <c r="D395" s="15"/>
      <c r="E395" s="16">
        <f t="shared" si="44"/>
        <v>111040.89959999999</v>
      </c>
      <c r="F395" s="17">
        <f t="shared" si="43"/>
        <v>9655.7303999999986</v>
      </c>
      <c r="G395" s="15"/>
      <c r="H395" s="17">
        <v>0</v>
      </c>
      <c r="I395" s="17">
        <f t="shared" si="45"/>
        <v>700.04045399999984</v>
      </c>
      <c r="J395" s="17">
        <f t="shared" si="46"/>
        <v>832.80674699999997</v>
      </c>
      <c r="K395" s="17">
        <v>0</v>
      </c>
      <c r="L395" s="17">
        <f t="shared" si="47"/>
        <v>1750.1011349999997</v>
      </c>
      <c r="M395" s="17">
        <v>0</v>
      </c>
      <c r="N395" s="17">
        <v>14192.64</v>
      </c>
      <c r="O395" s="17">
        <v>0</v>
      </c>
      <c r="P395" s="17">
        <v>103.56</v>
      </c>
      <c r="Q395" s="17">
        <f t="shared" si="48"/>
        <v>114.66179849999999</v>
      </c>
      <c r="R395" s="17">
        <v>2350</v>
      </c>
      <c r="S395" s="15"/>
      <c r="T395" s="17">
        <v>15</v>
      </c>
      <c r="U395" s="17">
        <v>0</v>
      </c>
      <c r="V395" s="17">
        <v>2</v>
      </c>
      <c r="W395" s="15"/>
      <c r="X395" s="17"/>
      <c r="Y395" s="17"/>
      <c r="Z395" s="14"/>
      <c r="AA395" s="14">
        <f t="shared" si="49"/>
        <v>120696.62999999999</v>
      </c>
      <c r="AB395" s="16">
        <f t="shared" si="50"/>
        <v>140740.44013449998</v>
      </c>
    </row>
    <row r="396" spans="1:28" ht="15" customHeight="1" x14ac:dyDescent="0.25">
      <c r="A396" s="12" t="s">
        <v>83</v>
      </c>
      <c r="B396" s="13" t="s">
        <v>429</v>
      </c>
      <c r="C396" s="14">
        <f>125779.87-250</f>
        <v>125529.87</v>
      </c>
      <c r="D396" s="15"/>
      <c r="E396" s="16">
        <f t="shared" si="44"/>
        <v>115487.4804</v>
      </c>
      <c r="F396" s="17">
        <f t="shared" si="43"/>
        <v>10042.3896</v>
      </c>
      <c r="G396" s="15"/>
      <c r="H396" s="17">
        <v>0</v>
      </c>
      <c r="I396" s="17">
        <f t="shared" si="45"/>
        <v>728.07324599999993</v>
      </c>
      <c r="J396" s="17">
        <f t="shared" si="46"/>
        <v>866.15610299999992</v>
      </c>
      <c r="K396" s="17">
        <v>0</v>
      </c>
      <c r="L396" s="17">
        <f t="shared" si="47"/>
        <v>1820.1831149999998</v>
      </c>
      <c r="M396" s="17">
        <v>0</v>
      </c>
      <c r="N396" s="17">
        <v>7353</v>
      </c>
      <c r="O396" s="17">
        <v>0</v>
      </c>
      <c r="P396" s="17">
        <v>103.56</v>
      </c>
      <c r="Q396" s="17">
        <f t="shared" si="48"/>
        <v>119.2533765</v>
      </c>
      <c r="R396" s="17">
        <v>0</v>
      </c>
      <c r="S396" s="15"/>
      <c r="T396" s="17">
        <v>15</v>
      </c>
      <c r="U396" s="17">
        <v>0</v>
      </c>
      <c r="V396" s="17">
        <v>2</v>
      </c>
      <c r="W396" s="15"/>
      <c r="X396" s="17"/>
      <c r="Y396" s="17"/>
      <c r="Z396" s="14"/>
      <c r="AA396" s="14">
        <f t="shared" si="49"/>
        <v>125529.87</v>
      </c>
      <c r="AB396" s="16">
        <f t="shared" si="50"/>
        <v>136520.0958405</v>
      </c>
    </row>
    <row r="397" spans="1:28" ht="15" customHeight="1" x14ac:dyDescent="0.25">
      <c r="A397" s="12" t="s">
        <v>83</v>
      </c>
      <c r="B397" s="13" t="s">
        <v>430</v>
      </c>
      <c r="C397" s="14">
        <v>45990.44</v>
      </c>
      <c r="D397" s="15"/>
      <c r="E397" s="16">
        <f t="shared" si="44"/>
        <v>42311.204800000007</v>
      </c>
      <c r="F397" s="17">
        <f t="shared" si="43"/>
        <v>3679.2352000000001</v>
      </c>
      <c r="G397" s="15"/>
      <c r="H397" s="17">
        <v>0</v>
      </c>
      <c r="I397" s="17">
        <f t="shared" si="45"/>
        <v>266.744552</v>
      </c>
      <c r="J397" s="17">
        <f t="shared" si="46"/>
        <v>317.33403600000003</v>
      </c>
      <c r="K397" s="17">
        <v>0</v>
      </c>
      <c r="L397" s="17">
        <f t="shared" si="47"/>
        <v>666.86137999999994</v>
      </c>
      <c r="M397" s="17">
        <v>0</v>
      </c>
      <c r="N397" s="17">
        <v>0</v>
      </c>
      <c r="O397" s="17">
        <v>0</v>
      </c>
      <c r="P397" s="17">
        <v>103.56</v>
      </c>
      <c r="Q397" s="17">
        <f t="shared" si="48"/>
        <v>43.690918000000011</v>
      </c>
      <c r="R397" s="17">
        <v>0</v>
      </c>
      <c r="S397" s="15"/>
      <c r="T397" s="17">
        <v>15</v>
      </c>
      <c r="U397" s="17">
        <v>0</v>
      </c>
      <c r="V397" s="17">
        <v>2</v>
      </c>
      <c r="W397" s="15"/>
      <c r="X397" s="17"/>
      <c r="Y397" s="17"/>
      <c r="Z397" s="14"/>
      <c r="AA397" s="14">
        <f t="shared" si="49"/>
        <v>45990.44000000001</v>
      </c>
      <c r="AB397" s="16">
        <f t="shared" si="50"/>
        <v>47388.630886000006</v>
      </c>
    </row>
    <row r="398" spans="1:28" ht="15" customHeight="1" x14ac:dyDescent="0.25">
      <c r="A398" s="12" t="s">
        <v>83</v>
      </c>
      <c r="B398" s="13" t="s">
        <v>431</v>
      </c>
      <c r="C398" s="14">
        <f>97746.02-450</f>
        <v>97296.02</v>
      </c>
      <c r="D398" s="15"/>
      <c r="E398" s="16">
        <f t="shared" si="44"/>
        <v>89512.338400000008</v>
      </c>
      <c r="F398" s="17">
        <f t="shared" si="43"/>
        <v>7783.6816000000008</v>
      </c>
      <c r="G398" s="15"/>
      <c r="H398" s="17">
        <v>0</v>
      </c>
      <c r="I398" s="17">
        <f t="shared" si="45"/>
        <v>564.31691599999999</v>
      </c>
      <c r="J398" s="17">
        <f t="shared" si="46"/>
        <v>671.34253799999999</v>
      </c>
      <c r="K398" s="17">
        <v>0</v>
      </c>
      <c r="L398" s="17">
        <f t="shared" si="47"/>
        <v>1410.7922899999999</v>
      </c>
      <c r="M398" s="17">
        <v>0</v>
      </c>
      <c r="N398" s="17">
        <v>0</v>
      </c>
      <c r="O398" s="17">
        <v>0</v>
      </c>
      <c r="P398" s="17">
        <v>103.56</v>
      </c>
      <c r="Q398" s="17">
        <f t="shared" si="48"/>
        <v>92.431218999999999</v>
      </c>
      <c r="R398" s="17">
        <v>0</v>
      </c>
      <c r="S398" s="15"/>
      <c r="T398" s="17">
        <v>15</v>
      </c>
      <c r="U398" s="17">
        <v>0</v>
      </c>
      <c r="V398" s="17">
        <v>2</v>
      </c>
      <c r="W398" s="15"/>
      <c r="X398" s="17"/>
      <c r="Y398" s="17"/>
      <c r="Z398" s="14"/>
      <c r="AA398" s="14">
        <f t="shared" si="49"/>
        <v>97296.02</v>
      </c>
      <c r="AB398" s="16">
        <f t="shared" si="50"/>
        <v>100138.462963</v>
      </c>
    </row>
    <row r="399" spans="1:28" ht="15" customHeight="1" x14ac:dyDescent="0.25">
      <c r="A399" s="12" t="s">
        <v>83</v>
      </c>
      <c r="B399" s="13" t="s">
        <v>432</v>
      </c>
      <c r="C399" s="14">
        <v>53910.78</v>
      </c>
      <c r="D399" s="15"/>
      <c r="E399" s="16">
        <f t="shared" si="44"/>
        <v>49597.917600000001</v>
      </c>
      <c r="F399" s="17">
        <f t="shared" si="43"/>
        <v>4312.8624</v>
      </c>
      <c r="G399" s="15"/>
      <c r="H399" s="17">
        <v>0</v>
      </c>
      <c r="I399" s="17">
        <f t="shared" si="45"/>
        <v>312.68252399999994</v>
      </c>
      <c r="J399" s="17">
        <f t="shared" si="46"/>
        <v>371.98438199999998</v>
      </c>
      <c r="K399" s="17">
        <v>0</v>
      </c>
      <c r="L399" s="17">
        <f t="shared" si="47"/>
        <v>781.70630999999992</v>
      </c>
      <c r="M399" s="17">
        <v>0</v>
      </c>
      <c r="N399" s="17">
        <v>5665.8</v>
      </c>
      <c r="O399" s="17">
        <v>0</v>
      </c>
      <c r="P399" s="17">
        <v>103.56</v>
      </c>
      <c r="Q399" s="17">
        <f t="shared" si="48"/>
        <v>51.215240999999999</v>
      </c>
      <c r="R399" s="17">
        <v>0</v>
      </c>
      <c r="S399" s="15"/>
      <c r="T399" s="17">
        <v>15</v>
      </c>
      <c r="U399" s="17">
        <v>0</v>
      </c>
      <c r="V399" s="17">
        <v>2</v>
      </c>
      <c r="W399" s="15"/>
      <c r="X399" s="17"/>
      <c r="Y399" s="17"/>
      <c r="Z399" s="14"/>
      <c r="AA399" s="14">
        <f t="shared" si="49"/>
        <v>53910.78</v>
      </c>
      <c r="AB399" s="16">
        <f t="shared" si="50"/>
        <v>61197.728457000005</v>
      </c>
    </row>
    <row r="400" spans="1:28" ht="15" customHeight="1" x14ac:dyDescent="0.25">
      <c r="A400" s="12" t="s">
        <v>83</v>
      </c>
      <c r="B400" s="13" t="s">
        <v>433</v>
      </c>
      <c r="C400" s="14">
        <f>73378+1222.97</f>
        <v>74600.97</v>
      </c>
      <c r="D400" s="15"/>
      <c r="E400" s="16">
        <f t="shared" si="44"/>
        <v>68632.892399999997</v>
      </c>
      <c r="F400" s="17">
        <f t="shared" si="43"/>
        <v>5968.0776000000005</v>
      </c>
      <c r="G400" s="15"/>
      <c r="H400" s="17">
        <v>0</v>
      </c>
      <c r="I400" s="17">
        <f t="shared" si="45"/>
        <v>432.68562599999996</v>
      </c>
      <c r="J400" s="17">
        <f t="shared" si="46"/>
        <v>514.74669300000005</v>
      </c>
      <c r="K400" s="17">
        <v>0</v>
      </c>
      <c r="L400" s="17">
        <f t="shared" si="47"/>
        <v>1081.7140649999999</v>
      </c>
      <c r="M400" s="17">
        <v>0</v>
      </c>
      <c r="N400" s="17">
        <v>14192.64</v>
      </c>
      <c r="O400" s="17">
        <v>0</v>
      </c>
      <c r="P400" s="17">
        <v>103.56</v>
      </c>
      <c r="Q400" s="17">
        <f t="shared" si="48"/>
        <v>70.870921499999994</v>
      </c>
      <c r="R400" s="17">
        <v>2350</v>
      </c>
      <c r="S400" s="15"/>
      <c r="T400" s="17">
        <v>15</v>
      </c>
      <c r="U400" s="17">
        <v>0</v>
      </c>
      <c r="V400" s="17">
        <v>2</v>
      </c>
      <c r="W400" s="15"/>
      <c r="X400" s="17"/>
      <c r="Y400" s="17"/>
      <c r="Z400" s="14"/>
      <c r="AA400" s="14">
        <f t="shared" si="49"/>
        <v>74600.97</v>
      </c>
      <c r="AB400" s="16">
        <f t="shared" si="50"/>
        <v>93347.187305499989</v>
      </c>
    </row>
    <row r="401" spans="1:28" ht="15" customHeight="1" x14ac:dyDescent="0.25">
      <c r="A401" s="12" t="s">
        <v>83</v>
      </c>
      <c r="B401" s="13" t="s">
        <v>434</v>
      </c>
      <c r="C401" s="14">
        <f>95946+1599.1</f>
        <v>97545.1</v>
      </c>
      <c r="D401" s="15"/>
      <c r="E401" s="16">
        <f t="shared" si="44"/>
        <v>89741.492000000013</v>
      </c>
      <c r="F401" s="17">
        <f t="shared" si="43"/>
        <v>7803.6080000000002</v>
      </c>
      <c r="G401" s="15"/>
      <c r="H401" s="17">
        <v>0</v>
      </c>
      <c r="I401" s="17">
        <f t="shared" si="45"/>
        <v>565.76157999999998</v>
      </c>
      <c r="J401" s="17">
        <f t="shared" si="46"/>
        <v>673.06119000000001</v>
      </c>
      <c r="K401" s="17">
        <v>0</v>
      </c>
      <c r="L401" s="17">
        <f t="shared" si="47"/>
        <v>1414.4039499999999</v>
      </c>
      <c r="M401" s="17">
        <v>0</v>
      </c>
      <c r="N401" s="17">
        <v>14192.64</v>
      </c>
      <c r="O401" s="17">
        <v>0</v>
      </c>
      <c r="P401" s="17">
        <v>103.56</v>
      </c>
      <c r="Q401" s="17">
        <f t="shared" si="48"/>
        <v>92.667845</v>
      </c>
      <c r="R401" s="17">
        <v>0</v>
      </c>
      <c r="S401" s="15"/>
      <c r="T401" s="17">
        <v>15</v>
      </c>
      <c r="U401" s="17">
        <v>0</v>
      </c>
      <c r="V401" s="17">
        <v>2</v>
      </c>
      <c r="W401" s="15"/>
      <c r="X401" s="17"/>
      <c r="Y401" s="17"/>
      <c r="Z401" s="14"/>
      <c r="AA401" s="14">
        <f t="shared" si="49"/>
        <v>97545.1</v>
      </c>
      <c r="AB401" s="16">
        <f t="shared" si="50"/>
        <v>114587.19456500001</v>
      </c>
    </row>
    <row r="402" spans="1:28" ht="15" customHeight="1" x14ac:dyDescent="0.25">
      <c r="A402" s="12" t="s">
        <v>83</v>
      </c>
      <c r="B402" s="13" t="s">
        <v>435</v>
      </c>
      <c r="C402" s="14">
        <v>48595.65</v>
      </c>
      <c r="D402" s="15"/>
      <c r="E402" s="16">
        <f t="shared" si="44"/>
        <v>44707.998000000007</v>
      </c>
      <c r="F402" s="17">
        <f t="shared" ref="F402:F413" si="51">C402*0.08</f>
        <v>3887.652</v>
      </c>
      <c r="G402" s="15"/>
      <c r="H402" s="17">
        <v>0</v>
      </c>
      <c r="I402" s="17">
        <f t="shared" si="45"/>
        <v>281.85476999999997</v>
      </c>
      <c r="J402" s="17">
        <f t="shared" si="46"/>
        <v>335.30998499999998</v>
      </c>
      <c r="K402" s="17">
        <v>0</v>
      </c>
      <c r="L402" s="17">
        <f t="shared" si="47"/>
        <v>704.63692500000002</v>
      </c>
      <c r="M402" s="17">
        <v>0</v>
      </c>
      <c r="N402" s="17">
        <v>0</v>
      </c>
      <c r="O402" s="17">
        <v>0</v>
      </c>
      <c r="P402" s="17">
        <v>103.56</v>
      </c>
      <c r="Q402" s="17">
        <f t="shared" si="48"/>
        <v>46.165867500000012</v>
      </c>
      <c r="R402" s="17">
        <v>0</v>
      </c>
      <c r="S402" s="15"/>
      <c r="T402" s="17">
        <v>15</v>
      </c>
      <c r="U402" s="17">
        <v>0</v>
      </c>
      <c r="V402" s="17">
        <v>2</v>
      </c>
      <c r="W402" s="15"/>
      <c r="X402" s="17"/>
      <c r="Y402" s="17"/>
      <c r="Z402" s="14"/>
      <c r="AA402" s="14">
        <f t="shared" si="49"/>
        <v>48595.650000000009</v>
      </c>
      <c r="AB402" s="16">
        <f t="shared" si="50"/>
        <v>50067.177547500003</v>
      </c>
    </row>
    <row r="403" spans="1:28" ht="15" customHeight="1" x14ac:dyDescent="0.25">
      <c r="A403" s="12" t="s">
        <v>83</v>
      </c>
      <c r="B403" s="13" t="s">
        <v>436</v>
      </c>
      <c r="C403" s="14">
        <f>(121009+2016.82)+14178</f>
        <v>137203.82</v>
      </c>
      <c r="D403" s="15"/>
      <c r="E403" s="16">
        <f t="shared" si="44"/>
        <v>126227.51440000001</v>
      </c>
      <c r="F403" s="17">
        <f t="shared" si="51"/>
        <v>10976.305600000002</v>
      </c>
      <c r="G403" s="15"/>
      <c r="H403" s="17">
        <v>0</v>
      </c>
      <c r="I403" s="17">
        <f t="shared" si="45"/>
        <v>795.78215599999999</v>
      </c>
      <c r="J403" s="17">
        <f t="shared" si="46"/>
        <v>946.70635800000002</v>
      </c>
      <c r="K403" s="17">
        <v>0</v>
      </c>
      <c r="L403" s="17">
        <f t="shared" si="47"/>
        <v>1989.4553899999999</v>
      </c>
      <c r="M403" s="17">
        <v>0</v>
      </c>
      <c r="N403" s="17">
        <v>14192.64</v>
      </c>
      <c r="O403" s="17">
        <v>0</v>
      </c>
      <c r="P403" s="17">
        <v>103.56</v>
      </c>
      <c r="Q403" s="17">
        <f t="shared" si="48"/>
        <v>130.34362899999999</v>
      </c>
      <c r="R403" s="17">
        <v>2350</v>
      </c>
      <c r="S403" s="15"/>
      <c r="T403" s="17">
        <v>15</v>
      </c>
      <c r="U403" s="17">
        <v>0</v>
      </c>
      <c r="V403" s="17">
        <v>2</v>
      </c>
      <c r="W403" s="15"/>
      <c r="X403" s="17"/>
      <c r="Y403" s="17"/>
      <c r="Z403" s="14" t="s">
        <v>49</v>
      </c>
      <c r="AA403" s="14">
        <f t="shared" si="49"/>
        <v>137203.82</v>
      </c>
      <c r="AB403" s="16">
        <f t="shared" si="50"/>
        <v>157712.30753300001</v>
      </c>
    </row>
    <row r="404" spans="1:28" ht="15" customHeight="1" x14ac:dyDescent="0.25">
      <c r="A404" s="12" t="s">
        <v>83</v>
      </c>
      <c r="B404" s="13" t="s">
        <v>437</v>
      </c>
      <c r="C404" s="14">
        <f>(73378+1222.97)+8596</f>
        <v>83196.97</v>
      </c>
      <c r="D404" s="15"/>
      <c r="E404" s="16">
        <f t="shared" si="44"/>
        <v>76541.212400000004</v>
      </c>
      <c r="F404" s="17">
        <f t="shared" si="51"/>
        <v>6655.7575999999999</v>
      </c>
      <c r="G404" s="15"/>
      <c r="H404" s="17">
        <v>0</v>
      </c>
      <c r="I404" s="17">
        <f t="shared" si="45"/>
        <v>482.54242599999998</v>
      </c>
      <c r="J404" s="17">
        <f t="shared" si="46"/>
        <v>574.05909299999996</v>
      </c>
      <c r="K404" s="17">
        <v>0</v>
      </c>
      <c r="L404" s="17">
        <f t="shared" si="47"/>
        <v>1206.3560649999999</v>
      </c>
      <c r="M404" s="17">
        <v>0</v>
      </c>
      <c r="N404" s="17">
        <v>14192.64</v>
      </c>
      <c r="O404" s="17">
        <v>0</v>
      </c>
      <c r="P404" s="17">
        <v>103.56</v>
      </c>
      <c r="Q404" s="17">
        <f t="shared" si="48"/>
        <v>79.037121499999998</v>
      </c>
      <c r="R404" s="17">
        <v>2350</v>
      </c>
      <c r="S404" s="15"/>
      <c r="T404" s="17">
        <v>15</v>
      </c>
      <c r="U404" s="17">
        <v>0</v>
      </c>
      <c r="V404" s="17">
        <v>2</v>
      </c>
      <c r="W404" s="15"/>
      <c r="X404" s="17"/>
      <c r="Y404" s="17"/>
      <c r="Z404" s="14" t="s">
        <v>49</v>
      </c>
      <c r="AA404" s="14">
        <f t="shared" si="49"/>
        <v>83196.97</v>
      </c>
      <c r="AB404" s="16">
        <f t="shared" si="50"/>
        <v>102185.16470550001</v>
      </c>
    </row>
    <row r="405" spans="1:28" ht="15" customHeight="1" x14ac:dyDescent="0.25">
      <c r="A405" s="12" t="s">
        <v>83</v>
      </c>
      <c r="B405" s="13" t="s">
        <v>438</v>
      </c>
      <c r="C405" s="14">
        <f>((39894.6+26596.4)+443.27)+664.91</f>
        <v>67599.180000000008</v>
      </c>
      <c r="D405" s="15"/>
      <c r="E405" s="16">
        <f t="shared" si="44"/>
        <v>62191.245600000009</v>
      </c>
      <c r="F405" s="17">
        <f t="shared" si="51"/>
        <v>5407.934400000001</v>
      </c>
      <c r="G405" s="15"/>
      <c r="H405" s="17">
        <v>0</v>
      </c>
      <c r="I405" s="17">
        <f t="shared" si="45"/>
        <v>392.075244</v>
      </c>
      <c r="J405" s="17">
        <f t="shared" si="46"/>
        <v>466.43434200000007</v>
      </c>
      <c r="K405" s="17">
        <v>0</v>
      </c>
      <c r="L405" s="17">
        <f t="shared" si="47"/>
        <v>980.18811000000005</v>
      </c>
      <c r="M405" s="17">
        <v>0</v>
      </c>
      <c r="N405" s="17">
        <v>14192.64</v>
      </c>
      <c r="O405" s="17">
        <v>0</v>
      </c>
      <c r="P405" s="17">
        <v>103.56</v>
      </c>
      <c r="Q405" s="17">
        <f t="shared" si="48"/>
        <v>64.219221000000005</v>
      </c>
      <c r="R405" s="17">
        <v>0</v>
      </c>
      <c r="S405" s="15"/>
      <c r="T405" s="17">
        <v>15</v>
      </c>
      <c r="U405" s="17">
        <v>0</v>
      </c>
      <c r="V405" s="17">
        <v>2</v>
      </c>
      <c r="W405" s="15"/>
      <c r="X405" s="17"/>
      <c r="Y405" s="17"/>
      <c r="Z405" s="14"/>
      <c r="AA405" s="14">
        <f t="shared" si="49"/>
        <v>67599.180000000008</v>
      </c>
      <c r="AB405" s="16">
        <f t="shared" si="50"/>
        <v>83798.296917000014</v>
      </c>
    </row>
    <row r="406" spans="1:28" ht="15" customHeight="1" x14ac:dyDescent="0.25">
      <c r="A406" s="12" t="s">
        <v>83</v>
      </c>
      <c r="B406" s="13" t="s">
        <v>439</v>
      </c>
      <c r="C406" s="14">
        <f>72548+1209.13</f>
        <v>73757.13</v>
      </c>
      <c r="D406" s="15"/>
      <c r="E406" s="16">
        <f t="shared" si="44"/>
        <v>67856.559600000008</v>
      </c>
      <c r="F406" s="17">
        <f t="shared" si="51"/>
        <v>5900.5704000000005</v>
      </c>
      <c r="G406" s="15"/>
      <c r="H406" s="17">
        <v>0</v>
      </c>
      <c r="I406" s="17">
        <f t="shared" si="45"/>
        <v>427.79135400000001</v>
      </c>
      <c r="J406" s="17">
        <f t="shared" si="46"/>
        <v>508.92419700000005</v>
      </c>
      <c r="K406" s="17">
        <v>0</v>
      </c>
      <c r="L406" s="17">
        <f t="shared" si="47"/>
        <v>1069.4783849999999</v>
      </c>
      <c r="M406" s="17">
        <v>0</v>
      </c>
      <c r="N406" s="17">
        <v>13622.4</v>
      </c>
      <c r="O406" s="17">
        <v>0</v>
      </c>
      <c r="P406" s="17">
        <v>103.56</v>
      </c>
      <c r="Q406" s="17">
        <f t="shared" si="48"/>
        <v>70.069273500000008</v>
      </c>
      <c r="R406" s="17">
        <v>0</v>
      </c>
      <c r="S406" s="15"/>
      <c r="T406" s="17">
        <v>15</v>
      </c>
      <c r="U406" s="17">
        <v>0</v>
      </c>
      <c r="V406" s="17">
        <v>2</v>
      </c>
      <c r="W406" s="15"/>
      <c r="X406" s="17"/>
      <c r="Y406" s="17"/>
      <c r="Z406" s="14"/>
      <c r="AA406" s="14">
        <f t="shared" si="49"/>
        <v>73757.13</v>
      </c>
      <c r="AB406" s="16">
        <f t="shared" si="50"/>
        <v>89559.353209499997</v>
      </c>
    </row>
    <row r="407" spans="1:28" ht="15" customHeight="1" x14ac:dyDescent="0.25">
      <c r="A407" s="12" t="s">
        <v>83</v>
      </c>
      <c r="B407" s="13" t="s">
        <v>440</v>
      </c>
      <c r="C407" s="14">
        <f>108812+1813.53</f>
        <v>110625.53</v>
      </c>
      <c r="D407" s="15"/>
      <c r="E407" s="16">
        <f t="shared" si="44"/>
        <v>101775.48760000001</v>
      </c>
      <c r="F407" s="17">
        <f t="shared" si="51"/>
        <v>8850.0424000000003</v>
      </c>
      <c r="G407" s="15"/>
      <c r="H407" s="17">
        <v>0</v>
      </c>
      <c r="I407" s="17">
        <f t="shared" si="45"/>
        <v>641.62807399999997</v>
      </c>
      <c r="J407" s="17">
        <f t="shared" si="46"/>
        <v>763.31615699999998</v>
      </c>
      <c r="K407" s="17">
        <v>0</v>
      </c>
      <c r="L407" s="17">
        <f t="shared" si="47"/>
        <v>1604.0701849999998</v>
      </c>
      <c r="M407" s="17">
        <v>0</v>
      </c>
      <c r="N407" s="17">
        <v>14192.64</v>
      </c>
      <c r="O407" s="17">
        <v>0</v>
      </c>
      <c r="P407" s="17">
        <v>103.56</v>
      </c>
      <c r="Q407" s="17">
        <f t="shared" si="48"/>
        <v>105.09425350000001</v>
      </c>
      <c r="R407" s="17">
        <v>2350</v>
      </c>
      <c r="S407" s="15"/>
      <c r="T407" s="17">
        <v>15</v>
      </c>
      <c r="U407" s="17">
        <v>0</v>
      </c>
      <c r="V407" s="17">
        <v>2</v>
      </c>
      <c r="W407" s="15"/>
      <c r="X407" s="17"/>
      <c r="Y407" s="17"/>
      <c r="Z407" s="14"/>
      <c r="AA407" s="14">
        <f t="shared" si="49"/>
        <v>110625.53000000001</v>
      </c>
      <c r="AB407" s="16">
        <f t="shared" si="50"/>
        <v>130385.83866950001</v>
      </c>
    </row>
    <row r="408" spans="1:28" ht="15" customHeight="1" x14ac:dyDescent="0.25">
      <c r="A408" s="12" t="s">
        <v>83</v>
      </c>
      <c r="B408" s="13" t="s">
        <v>441</v>
      </c>
      <c r="C408" s="14">
        <f>(116087+1934.78)+8076</f>
        <v>126097.78</v>
      </c>
      <c r="D408" s="15"/>
      <c r="E408" s="16">
        <f t="shared" si="44"/>
        <v>116009.95760000001</v>
      </c>
      <c r="F408" s="17">
        <f t="shared" si="51"/>
        <v>10087.822400000001</v>
      </c>
      <c r="G408" s="15"/>
      <c r="H408" s="17">
        <v>0</v>
      </c>
      <c r="I408" s="17">
        <f t="shared" si="45"/>
        <v>731.36712399999999</v>
      </c>
      <c r="J408" s="17">
        <f t="shared" si="46"/>
        <v>870.07468199999994</v>
      </c>
      <c r="K408" s="17">
        <v>0</v>
      </c>
      <c r="L408" s="17">
        <f t="shared" si="47"/>
        <v>1828.4178099999999</v>
      </c>
      <c r="M408" s="17">
        <v>0</v>
      </c>
      <c r="N408" s="17">
        <v>13622.4</v>
      </c>
      <c r="O408" s="17">
        <v>0</v>
      </c>
      <c r="P408" s="17">
        <v>103.56</v>
      </c>
      <c r="Q408" s="17">
        <f t="shared" si="48"/>
        <v>119.79289100000001</v>
      </c>
      <c r="R408" s="17">
        <v>2350</v>
      </c>
      <c r="S408" s="15"/>
      <c r="T408" s="17">
        <v>15</v>
      </c>
      <c r="U408" s="17">
        <v>0</v>
      </c>
      <c r="V408" s="17">
        <v>2</v>
      </c>
      <c r="W408" s="15"/>
      <c r="X408" s="17"/>
      <c r="Y408" s="17"/>
      <c r="Z408" s="14" t="s">
        <v>49</v>
      </c>
      <c r="AA408" s="14">
        <f t="shared" si="49"/>
        <v>126097.78000000001</v>
      </c>
      <c r="AB408" s="16">
        <f t="shared" si="50"/>
        <v>145723.39250700001</v>
      </c>
    </row>
    <row r="409" spans="1:28" ht="15" customHeight="1" x14ac:dyDescent="0.25">
      <c r="A409" s="12" t="s">
        <v>83</v>
      </c>
      <c r="B409" s="13" t="s">
        <v>442</v>
      </c>
      <c r="C409" s="14">
        <v>113091.97</v>
      </c>
      <c r="D409" s="15"/>
      <c r="E409" s="16">
        <f t="shared" si="44"/>
        <v>104044.61240000001</v>
      </c>
      <c r="F409" s="17">
        <f t="shared" si="51"/>
        <v>9047.3576000000012</v>
      </c>
      <c r="G409" s="15"/>
      <c r="H409" s="17">
        <v>0</v>
      </c>
      <c r="I409" s="17">
        <f t="shared" si="45"/>
        <v>655.93342599999994</v>
      </c>
      <c r="J409" s="17">
        <f t="shared" si="46"/>
        <v>780.33459300000004</v>
      </c>
      <c r="K409" s="17">
        <v>0</v>
      </c>
      <c r="L409" s="17">
        <f t="shared" si="47"/>
        <v>1639.8335649999999</v>
      </c>
      <c r="M409" s="17">
        <v>0</v>
      </c>
      <c r="N409" s="17">
        <v>13622.4</v>
      </c>
      <c r="O409" s="17">
        <v>0</v>
      </c>
      <c r="P409" s="17">
        <v>103.56</v>
      </c>
      <c r="Q409" s="17">
        <f t="shared" si="48"/>
        <v>107.43737150000001</v>
      </c>
      <c r="R409" s="17">
        <v>0</v>
      </c>
      <c r="S409" s="15"/>
      <c r="T409" s="17">
        <v>15</v>
      </c>
      <c r="U409" s="17">
        <v>0</v>
      </c>
      <c r="V409" s="17">
        <v>2</v>
      </c>
      <c r="W409" s="15"/>
      <c r="X409" s="17"/>
      <c r="Y409" s="17"/>
      <c r="Z409" s="14"/>
      <c r="AA409" s="14">
        <f t="shared" si="49"/>
        <v>113091.97000000002</v>
      </c>
      <c r="AB409" s="16">
        <f t="shared" si="50"/>
        <v>130001.46895550001</v>
      </c>
    </row>
    <row r="410" spans="1:28" ht="15" customHeight="1" x14ac:dyDescent="0.25">
      <c r="A410" s="12" t="s">
        <v>83</v>
      </c>
      <c r="B410" s="13" t="s">
        <v>443</v>
      </c>
      <c r="C410" s="14">
        <f>73378+1222.97</f>
        <v>74600.97</v>
      </c>
      <c r="D410" s="15"/>
      <c r="E410" s="16">
        <f t="shared" si="44"/>
        <v>68632.892399999997</v>
      </c>
      <c r="F410" s="17">
        <f t="shared" si="51"/>
        <v>5968.0776000000005</v>
      </c>
      <c r="G410" s="15"/>
      <c r="H410" s="17">
        <v>0</v>
      </c>
      <c r="I410" s="17">
        <f t="shared" si="45"/>
        <v>432.68562599999996</v>
      </c>
      <c r="J410" s="17">
        <f t="shared" si="46"/>
        <v>514.74669300000005</v>
      </c>
      <c r="K410" s="17">
        <v>0</v>
      </c>
      <c r="L410" s="17">
        <f t="shared" si="47"/>
        <v>1081.7140649999999</v>
      </c>
      <c r="M410" s="17">
        <v>0</v>
      </c>
      <c r="N410" s="17">
        <v>14192.64</v>
      </c>
      <c r="O410" s="17">
        <v>0</v>
      </c>
      <c r="P410" s="17">
        <v>103.56</v>
      </c>
      <c r="Q410" s="17">
        <f t="shared" si="48"/>
        <v>70.870921499999994</v>
      </c>
      <c r="R410" s="17">
        <v>0</v>
      </c>
      <c r="S410" s="15"/>
      <c r="T410" s="17">
        <v>15</v>
      </c>
      <c r="U410" s="17">
        <v>0</v>
      </c>
      <c r="V410" s="17">
        <v>2</v>
      </c>
      <c r="W410" s="15"/>
      <c r="X410" s="17"/>
      <c r="Y410" s="17"/>
      <c r="Z410" s="14"/>
      <c r="AA410" s="14">
        <f t="shared" si="49"/>
        <v>74600.97</v>
      </c>
      <c r="AB410" s="16">
        <f t="shared" si="50"/>
        <v>90997.187305499989</v>
      </c>
    </row>
    <row r="411" spans="1:28" ht="15" customHeight="1" x14ac:dyDescent="0.25">
      <c r="A411" s="12" t="s">
        <v>83</v>
      </c>
      <c r="B411" s="13" t="s">
        <v>444</v>
      </c>
      <c r="C411" s="14">
        <f>104760+1746</f>
        <v>106506</v>
      </c>
      <c r="D411" s="15"/>
      <c r="E411" s="16">
        <f t="shared" si="44"/>
        <v>97985.52</v>
      </c>
      <c r="F411" s="17">
        <f t="shared" si="51"/>
        <v>8520.48</v>
      </c>
      <c r="G411" s="15"/>
      <c r="H411" s="17">
        <v>0</v>
      </c>
      <c r="I411" s="17">
        <f t="shared" si="45"/>
        <v>617.73479999999995</v>
      </c>
      <c r="J411" s="17">
        <f t="shared" si="46"/>
        <v>734.89139999999998</v>
      </c>
      <c r="K411" s="17">
        <v>0</v>
      </c>
      <c r="L411" s="17">
        <f t="shared" si="47"/>
        <v>1544.337</v>
      </c>
      <c r="M411" s="17">
        <v>0</v>
      </c>
      <c r="N411" s="17">
        <v>14192.64</v>
      </c>
      <c r="O411" s="17">
        <v>0</v>
      </c>
      <c r="P411" s="17">
        <v>103.56</v>
      </c>
      <c r="Q411" s="17">
        <f t="shared" si="48"/>
        <v>101.1807</v>
      </c>
      <c r="R411" s="17">
        <v>2350</v>
      </c>
      <c r="S411" s="15"/>
      <c r="T411" s="17">
        <v>15</v>
      </c>
      <c r="U411" s="17">
        <v>0</v>
      </c>
      <c r="V411" s="17">
        <v>2</v>
      </c>
      <c r="W411" s="15"/>
      <c r="X411" s="17"/>
      <c r="Y411" s="17"/>
      <c r="Z411" s="14"/>
      <c r="AA411" s="14">
        <f t="shared" si="49"/>
        <v>106506</v>
      </c>
      <c r="AB411" s="16">
        <f t="shared" si="50"/>
        <v>126150.34389999999</v>
      </c>
    </row>
    <row r="412" spans="1:28" ht="15" customHeight="1" x14ac:dyDescent="0.25">
      <c r="A412" s="12" t="s">
        <v>83</v>
      </c>
      <c r="B412" s="13" t="s">
        <v>445</v>
      </c>
      <c r="C412" s="14">
        <f>118718+1978.63</f>
        <v>120696.63</v>
      </c>
      <c r="D412" s="15"/>
      <c r="E412" s="16">
        <f t="shared" si="44"/>
        <v>111040.8996</v>
      </c>
      <c r="F412" s="17">
        <f t="shared" si="51"/>
        <v>9655.7304000000004</v>
      </c>
      <c r="G412" s="15"/>
      <c r="H412" s="17">
        <v>0</v>
      </c>
      <c r="I412" s="17">
        <f t="shared" si="45"/>
        <v>700.04045399999995</v>
      </c>
      <c r="J412" s="17">
        <f t="shared" si="46"/>
        <v>832.80674699999997</v>
      </c>
      <c r="K412" s="17">
        <v>0</v>
      </c>
      <c r="L412" s="17">
        <f t="shared" si="47"/>
        <v>1750.1011349999999</v>
      </c>
      <c r="M412" s="17">
        <v>0</v>
      </c>
      <c r="N412" s="17">
        <v>13622.4</v>
      </c>
      <c r="O412" s="17">
        <v>0</v>
      </c>
      <c r="P412" s="17">
        <v>103.56</v>
      </c>
      <c r="Q412" s="17">
        <f t="shared" si="48"/>
        <v>114.6617985</v>
      </c>
      <c r="R412" s="17">
        <v>2350</v>
      </c>
      <c r="S412" s="15"/>
      <c r="T412" s="17">
        <v>15</v>
      </c>
      <c r="U412" s="17">
        <v>0</v>
      </c>
      <c r="V412" s="17">
        <v>2</v>
      </c>
      <c r="W412" s="15"/>
      <c r="X412" s="17"/>
      <c r="Y412" s="17"/>
      <c r="Z412" s="14"/>
      <c r="AA412" s="14">
        <f t="shared" si="49"/>
        <v>120696.63</v>
      </c>
      <c r="AB412" s="16">
        <f t="shared" si="50"/>
        <v>140170.20013449999</v>
      </c>
    </row>
    <row r="413" spans="1:28" ht="15" customHeight="1" x14ac:dyDescent="0.25">
      <c r="A413" s="12" t="s">
        <v>83</v>
      </c>
      <c r="B413" s="13" t="s">
        <v>446</v>
      </c>
      <c r="C413" s="14">
        <f>86195+1436.58</f>
        <v>87631.58</v>
      </c>
      <c r="D413" s="15"/>
      <c r="E413" s="16">
        <f t="shared" si="44"/>
        <v>80621.053599999999</v>
      </c>
      <c r="F413" s="17">
        <f t="shared" si="51"/>
        <v>7010.5264000000006</v>
      </c>
      <c r="G413" s="15"/>
      <c r="H413" s="17">
        <v>0</v>
      </c>
      <c r="I413" s="17">
        <f t="shared" si="45"/>
        <v>508.26316399999996</v>
      </c>
      <c r="J413" s="17">
        <f t="shared" si="46"/>
        <v>604.65790200000004</v>
      </c>
      <c r="K413" s="17">
        <v>0</v>
      </c>
      <c r="L413" s="17">
        <f t="shared" si="47"/>
        <v>1270.6579099999999</v>
      </c>
      <c r="M413" s="17">
        <v>0</v>
      </c>
      <c r="N413" s="17">
        <v>14192.64</v>
      </c>
      <c r="O413" s="17">
        <v>0</v>
      </c>
      <c r="P413" s="17">
        <v>103.56</v>
      </c>
      <c r="Q413" s="17">
        <f t="shared" si="48"/>
        <v>83.250000999999997</v>
      </c>
      <c r="R413" s="17">
        <v>0</v>
      </c>
      <c r="S413" s="15"/>
      <c r="T413" s="17">
        <v>15</v>
      </c>
      <c r="U413" s="17">
        <v>0</v>
      </c>
      <c r="V413" s="17">
        <v>2</v>
      </c>
      <c r="W413" s="15"/>
      <c r="X413" s="17"/>
      <c r="Y413" s="17"/>
      <c r="Z413" s="14"/>
      <c r="AA413" s="14">
        <f t="shared" si="49"/>
        <v>87631.58</v>
      </c>
      <c r="AB413" s="16">
        <f t="shared" si="50"/>
        <v>104394.608977</v>
      </c>
    </row>
    <row r="414" spans="1:28" ht="15" customHeight="1" x14ac:dyDescent="0.25">
      <c r="A414" s="12" t="s">
        <v>447</v>
      </c>
      <c r="B414" s="13" t="s">
        <v>448</v>
      </c>
      <c r="C414" s="14">
        <v>44419.39</v>
      </c>
      <c r="D414" s="15"/>
      <c r="E414" s="16">
        <v>40865.838799999998</v>
      </c>
      <c r="F414" s="17">
        <v>3553.5511999999999</v>
      </c>
      <c r="G414" s="15"/>
      <c r="H414" s="17">
        <v>0</v>
      </c>
      <c r="I414" s="17">
        <f t="shared" si="45"/>
        <v>257.63246199999998</v>
      </c>
      <c r="J414" s="17">
        <f t="shared" ref="J414:J424" si="52">C414*(0.66/100)</f>
        <v>293.16797400000002</v>
      </c>
      <c r="K414" s="17">
        <f t="shared" ref="K414:K424" si="53">E414*(10.41/100)</f>
        <v>4254.1338190799997</v>
      </c>
      <c r="L414" s="17">
        <f t="shared" ref="L414:L424" si="54">(E414+F414)*(1.45/100)</f>
        <v>644.08115499999997</v>
      </c>
      <c r="M414" s="17">
        <f t="shared" ref="M414:M424" si="55">E414*(6.2/100)</f>
        <v>2533.6820055999997</v>
      </c>
      <c r="N414" s="17">
        <v>4537.2</v>
      </c>
      <c r="O414" s="17">
        <v>0</v>
      </c>
      <c r="P414" s="17">
        <v>103.56</v>
      </c>
      <c r="Q414" s="17">
        <f t="shared" si="48"/>
        <v>42.198420499999997</v>
      </c>
      <c r="R414" s="17">
        <v>0</v>
      </c>
      <c r="S414" s="15"/>
      <c r="T414" s="17">
        <v>15</v>
      </c>
      <c r="U414" s="17">
        <v>0</v>
      </c>
      <c r="V414" s="17">
        <v>2</v>
      </c>
      <c r="W414" s="15"/>
      <c r="X414" s="17"/>
      <c r="Y414" s="17"/>
      <c r="Z414" s="14"/>
      <c r="AA414" s="14">
        <f t="shared" si="49"/>
        <v>44419.39</v>
      </c>
      <c r="AB414" s="16">
        <f t="shared" si="50"/>
        <v>57085.045836179997</v>
      </c>
    </row>
    <row r="415" spans="1:28" ht="15" customHeight="1" x14ac:dyDescent="0.25">
      <c r="A415" s="12" t="s">
        <v>447</v>
      </c>
      <c r="B415" s="13" t="s">
        <v>449</v>
      </c>
      <c r="C415" s="14">
        <v>21564.31</v>
      </c>
      <c r="D415" s="15"/>
      <c r="E415" s="16">
        <f>(C415*0.92)+16141.04</f>
        <v>35980.205200000004</v>
      </c>
      <c r="F415" s="17">
        <f>C415*0.08</f>
        <v>1725.1448</v>
      </c>
      <c r="G415" s="15"/>
      <c r="H415" s="17">
        <v>0</v>
      </c>
      <c r="I415" s="17">
        <f t="shared" si="45"/>
        <v>125.072998</v>
      </c>
      <c r="J415" s="17">
        <f t="shared" si="52"/>
        <v>142.32444599999999</v>
      </c>
      <c r="K415" s="17">
        <f t="shared" si="53"/>
        <v>3745.5393613200004</v>
      </c>
      <c r="L415" s="17">
        <f t="shared" si="54"/>
        <v>546.727575</v>
      </c>
      <c r="M415" s="17">
        <f t="shared" si="55"/>
        <v>2230.7727224</v>
      </c>
      <c r="N415" s="17">
        <v>7353</v>
      </c>
      <c r="O415" s="17">
        <v>0</v>
      </c>
      <c r="P415" s="17">
        <v>103.56</v>
      </c>
      <c r="Q415" s="17">
        <f t="shared" si="48"/>
        <v>35.820082500000005</v>
      </c>
      <c r="R415" s="17">
        <v>0</v>
      </c>
      <c r="S415" s="15"/>
      <c r="T415" s="17">
        <v>15</v>
      </c>
      <c r="U415" s="17">
        <v>0</v>
      </c>
      <c r="V415" s="17">
        <v>2</v>
      </c>
      <c r="W415" s="15"/>
      <c r="X415" s="17"/>
      <c r="Y415" s="17"/>
      <c r="Z415" s="14"/>
      <c r="AA415" s="14">
        <f t="shared" si="49"/>
        <v>37705.350000000006</v>
      </c>
      <c r="AB415" s="16">
        <f t="shared" si="50"/>
        <v>51988.167185220002</v>
      </c>
    </row>
    <row r="416" spans="1:28" ht="15" customHeight="1" x14ac:dyDescent="0.25">
      <c r="A416" s="12" t="s">
        <v>447</v>
      </c>
      <c r="B416" s="13" t="s">
        <v>450</v>
      </c>
      <c r="C416" s="14">
        <v>37767.01</v>
      </c>
      <c r="D416" s="15"/>
      <c r="E416" s="16">
        <v>44698.049200000001</v>
      </c>
      <c r="F416" s="17">
        <v>3021.3607999999999</v>
      </c>
      <c r="G416" s="15"/>
      <c r="H416" s="17">
        <v>0</v>
      </c>
      <c r="I416" s="17">
        <f t="shared" si="45"/>
        <v>219.04865799999999</v>
      </c>
      <c r="J416" s="17">
        <f t="shared" si="52"/>
        <v>249.26226600000001</v>
      </c>
      <c r="K416" s="17">
        <f t="shared" si="53"/>
        <v>4653.0669217200002</v>
      </c>
      <c r="L416" s="17">
        <f t="shared" si="54"/>
        <v>691.93144500000005</v>
      </c>
      <c r="M416" s="17">
        <f t="shared" si="55"/>
        <v>2771.2790504</v>
      </c>
      <c r="N416" s="17">
        <v>0</v>
      </c>
      <c r="O416" s="17">
        <v>0</v>
      </c>
      <c r="P416" s="17">
        <v>103.56</v>
      </c>
      <c r="Q416" s="17">
        <f t="shared" si="48"/>
        <v>45.333439500000004</v>
      </c>
      <c r="R416" s="17">
        <v>0</v>
      </c>
      <c r="S416" s="15"/>
      <c r="T416" s="17">
        <v>15</v>
      </c>
      <c r="U416" s="17">
        <v>0</v>
      </c>
      <c r="V416" s="17">
        <v>2</v>
      </c>
      <c r="W416" s="15"/>
      <c r="X416" s="17"/>
      <c r="Y416" s="17"/>
      <c r="Z416" s="14"/>
      <c r="AA416" s="14">
        <f t="shared" si="49"/>
        <v>47719.41</v>
      </c>
      <c r="AB416" s="16">
        <f t="shared" si="50"/>
        <v>56452.891780619997</v>
      </c>
    </row>
    <row r="417" spans="1:28" ht="15" customHeight="1" x14ac:dyDescent="0.25">
      <c r="A417" s="12" t="s">
        <v>447</v>
      </c>
      <c r="B417" s="13" t="s">
        <v>451</v>
      </c>
      <c r="C417" s="14">
        <v>32346.47</v>
      </c>
      <c r="D417" s="15"/>
      <c r="E417" s="16">
        <v>41385.992400000003</v>
      </c>
      <c r="F417" s="17">
        <v>2587.7175999999999</v>
      </c>
      <c r="G417" s="15"/>
      <c r="H417" s="17">
        <v>0</v>
      </c>
      <c r="I417" s="17">
        <f t="shared" si="45"/>
        <v>187.60952599999999</v>
      </c>
      <c r="J417" s="17">
        <f t="shared" si="52"/>
        <v>213.48670200000001</v>
      </c>
      <c r="K417" s="17">
        <f t="shared" si="53"/>
        <v>4308.2818088399999</v>
      </c>
      <c r="L417" s="17">
        <f t="shared" si="54"/>
        <v>637.61879500000009</v>
      </c>
      <c r="M417" s="17">
        <f t="shared" si="55"/>
        <v>2565.9315288000003</v>
      </c>
      <c r="N417" s="17">
        <v>5665.8</v>
      </c>
      <c r="O417" s="17">
        <v>0</v>
      </c>
      <c r="P417" s="17">
        <v>103.56</v>
      </c>
      <c r="Q417" s="17">
        <f t="shared" si="48"/>
        <v>41.775024500000008</v>
      </c>
      <c r="R417" s="17">
        <v>0</v>
      </c>
      <c r="S417" s="15"/>
      <c r="T417" s="17">
        <v>15</v>
      </c>
      <c r="U417" s="17">
        <v>0</v>
      </c>
      <c r="V417" s="17">
        <v>2</v>
      </c>
      <c r="W417" s="15"/>
      <c r="X417" s="17"/>
      <c r="Y417" s="17"/>
      <c r="Z417" s="14"/>
      <c r="AA417" s="14">
        <f t="shared" si="49"/>
        <v>43973.710000000006</v>
      </c>
      <c r="AB417" s="16">
        <f t="shared" si="50"/>
        <v>57697.773385140012</v>
      </c>
    </row>
    <row r="418" spans="1:28" ht="15" customHeight="1" x14ac:dyDescent="0.25">
      <c r="A418" s="13" t="s">
        <v>447</v>
      </c>
      <c r="B418" s="13" t="s">
        <v>452</v>
      </c>
      <c r="C418" s="14">
        <f>12062.6+193.13</f>
        <v>12255.73</v>
      </c>
      <c r="D418" s="15"/>
      <c r="E418" s="16">
        <f>((C418*0.92)+8948.08)+10961.39</f>
        <v>31184.741600000001</v>
      </c>
      <c r="F418" s="17">
        <f>C418*0.08</f>
        <v>980.45839999999998</v>
      </c>
      <c r="G418" s="15"/>
      <c r="H418" s="17">
        <v>0</v>
      </c>
      <c r="I418" s="17">
        <f t="shared" si="45"/>
        <v>71.08323399999999</v>
      </c>
      <c r="J418" s="17">
        <f t="shared" si="52"/>
        <v>80.887817999999996</v>
      </c>
      <c r="K418" s="17">
        <f t="shared" si="53"/>
        <v>3246.33160056</v>
      </c>
      <c r="L418" s="17">
        <f t="shared" si="54"/>
        <v>466.3954</v>
      </c>
      <c r="M418" s="17">
        <f t="shared" si="55"/>
        <v>1933.4539792</v>
      </c>
      <c r="N418" s="17">
        <v>5665.8</v>
      </c>
      <c r="O418" s="17">
        <v>507.6</v>
      </c>
      <c r="P418" s="17">
        <v>69</v>
      </c>
      <c r="Q418" s="17">
        <f t="shared" si="48"/>
        <v>30.556940000000001</v>
      </c>
      <c r="R418" s="17">
        <v>0</v>
      </c>
      <c r="S418" s="15"/>
      <c r="T418" s="17">
        <v>11</v>
      </c>
      <c r="U418" s="17">
        <v>0</v>
      </c>
      <c r="V418" s="17">
        <v>2</v>
      </c>
      <c r="W418" s="15"/>
      <c r="X418" s="17"/>
      <c r="Y418" s="17"/>
      <c r="Z418" s="14"/>
      <c r="AA418" s="14">
        <f t="shared" si="49"/>
        <v>32165.200000000001</v>
      </c>
      <c r="AB418" s="16">
        <f t="shared" si="50"/>
        <v>44236.308971760009</v>
      </c>
    </row>
    <row r="419" spans="1:28" ht="15" customHeight="1" x14ac:dyDescent="0.25">
      <c r="A419" s="12" t="s">
        <v>447</v>
      </c>
      <c r="B419" s="13" t="s">
        <v>453</v>
      </c>
      <c r="C419" s="14">
        <v>32346.47</v>
      </c>
      <c r="D419" s="15"/>
      <c r="E419" s="16">
        <v>43033.432399999998</v>
      </c>
      <c r="F419" s="17">
        <v>2587.7175999999999</v>
      </c>
      <c r="G419" s="15"/>
      <c r="H419" s="17">
        <v>0</v>
      </c>
      <c r="I419" s="17">
        <f t="shared" si="45"/>
        <v>187.60952599999999</v>
      </c>
      <c r="J419" s="17">
        <f t="shared" si="52"/>
        <v>213.48670200000001</v>
      </c>
      <c r="K419" s="17">
        <f t="shared" si="53"/>
        <v>4479.7803128400001</v>
      </c>
      <c r="L419" s="17">
        <f t="shared" si="54"/>
        <v>661.50667499999986</v>
      </c>
      <c r="M419" s="17">
        <f t="shared" si="55"/>
        <v>2668.0728088000001</v>
      </c>
      <c r="N419" s="17">
        <v>7353</v>
      </c>
      <c r="O419" s="17">
        <v>0</v>
      </c>
      <c r="P419" s="17">
        <v>103.56</v>
      </c>
      <c r="Q419" s="17">
        <f t="shared" si="48"/>
        <v>43.340092499999997</v>
      </c>
      <c r="R419" s="17">
        <v>0</v>
      </c>
      <c r="S419" s="15"/>
      <c r="T419" s="17">
        <v>15</v>
      </c>
      <c r="U419" s="17">
        <v>0</v>
      </c>
      <c r="V419" s="17">
        <v>2</v>
      </c>
      <c r="W419" s="15"/>
      <c r="X419" s="17"/>
      <c r="Y419" s="17"/>
      <c r="Z419" s="14"/>
      <c r="AA419" s="14">
        <f t="shared" si="49"/>
        <v>45621.149999999994</v>
      </c>
      <c r="AB419" s="16">
        <f t="shared" si="50"/>
        <v>61331.506117139994</v>
      </c>
    </row>
    <row r="420" spans="1:28" ht="15" customHeight="1" x14ac:dyDescent="0.25">
      <c r="A420" s="12" t="s">
        <v>447</v>
      </c>
      <c r="B420" s="13" t="s">
        <v>454</v>
      </c>
      <c r="C420" s="14">
        <f>21210.8+353.51</f>
        <v>21564.309999999998</v>
      </c>
      <c r="D420" s="15"/>
      <c r="E420" s="16">
        <f>(C420*0.92)+15446.23</f>
        <v>35285.395199999999</v>
      </c>
      <c r="F420" s="17">
        <f>C420*0.08</f>
        <v>1725.1447999999998</v>
      </c>
      <c r="G420" s="15"/>
      <c r="H420" s="17">
        <v>0</v>
      </c>
      <c r="I420" s="17">
        <f t="shared" si="45"/>
        <v>125.07299799999998</v>
      </c>
      <c r="J420" s="17">
        <f t="shared" si="52"/>
        <v>142.32444599999999</v>
      </c>
      <c r="K420" s="17">
        <f t="shared" si="53"/>
        <v>3673.2096403199998</v>
      </c>
      <c r="L420" s="17">
        <f t="shared" si="54"/>
        <v>536.65282999999999</v>
      </c>
      <c r="M420" s="17">
        <f t="shared" si="55"/>
        <v>2187.6945024000001</v>
      </c>
      <c r="N420" s="17">
        <v>0</v>
      </c>
      <c r="O420" s="17">
        <v>0</v>
      </c>
      <c r="P420" s="17">
        <v>103.56</v>
      </c>
      <c r="Q420" s="17">
        <f t="shared" si="48"/>
        <v>35.160012999999999</v>
      </c>
      <c r="R420" s="17">
        <v>0</v>
      </c>
      <c r="S420" s="15"/>
      <c r="T420" s="17">
        <v>15</v>
      </c>
      <c r="U420" s="17">
        <v>0</v>
      </c>
      <c r="V420" s="17">
        <v>2</v>
      </c>
      <c r="W420" s="15"/>
      <c r="X420" s="17"/>
      <c r="Y420" s="17"/>
      <c r="Z420" s="14"/>
      <c r="AA420" s="14">
        <f t="shared" si="49"/>
        <v>37010.54</v>
      </c>
      <c r="AB420" s="16">
        <f t="shared" si="50"/>
        <v>43814.214429719999</v>
      </c>
    </row>
    <row r="421" spans="1:28" ht="15" customHeight="1" x14ac:dyDescent="0.25">
      <c r="A421" s="12" t="s">
        <v>447</v>
      </c>
      <c r="B421" s="13" t="s">
        <v>455</v>
      </c>
      <c r="C421" s="14">
        <f>((15908.1+10605.4)+353.51)+117.84</f>
        <v>26984.85</v>
      </c>
      <c r="D421" s="15"/>
      <c r="E421" s="16">
        <f>((C421*0.92)+6125.61)+7745.97</f>
        <v>38697.642</v>
      </c>
      <c r="F421" s="17">
        <f>C421*0.08</f>
        <v>2158.788</v>
      </c>
      <c r="G421" s="15"/>
      <c r="H421" s="17">
        <v>0</v>
      </c>
      <c r="I421" s="17">
        <f t="shared" si="45"/>
        <v>156.51212999999998</v>
      </c>
      <c r="J421" s="17">
        <f t="shared" si="52"/>
        <v>178.10001</v>
      </c>
      <c r="K421" s="17">
        <f t="shared" si="53"/>
        <v>4028.4245321999997</v>
      </c>
      <c r="L421" s="17">
        <f t="shared" si="54"/>
        <v>592.41823499999998</v>
      </c>
      <c r="M421" s="17">
        <f t="shared" si="55"/>
        <v>2399.2538039999999</v>
      </c>
      <c r="N421" s="17">
        <v>7353</v>
      </c>
      <c r="O421" s="17">
        <v>0</v>
      </c>
      <c r="P421" s="17">
        <v>103.56</v>
      </c>
      <c r="Q421" s="17">
        <f t="shared" si="48"/>
        <v>38.813608500000001</v>
      </c>
      <c r="R421" s="17">
        <v>0</v>
      </c>
      <c r="S421" s="15"/>
      <c r="T421" s="17">
        <v>15</v>
      </c>
      <c r="U421" s="17">
        <v>0</v>
      </c>
      <c r="V421" s="17">
        <v>2</v>
      </c>
      <c r="W421" s="15"/>
      <c r="X421" s="17"/>
      <c r="Y421" s="17"/>
      <c r="Z421" s="14"/>
      <c r="AA421" s="14">
        <f t="shared" si="49"/>
        <v>40856.43</v>
      </c>
      <c r="AB421" s="16">
        <f t="shared" si="50"/>
        <v>55706.512319699999</v>
      </c>
    </row>
    <row r="422" spans="1:28" ht="15" customHeight="1" x14ac:dyDescent="0.25">
      <c r="A422" s="12" t="s">
        <v>447</v>
      </c>
      <c r="B422" s="13" t="s">
        <v>456</v>
      </c>
      <c r="C422" s="14">
        <f>35485.2+591.42</f>
        <v>36076.619999999995</v>
      </c>
      <c r="D422" s="15"/>
      <c r="E422" s="16">
        <f>(C422*0.92)+12013.74</f>
        <v>45204.230399999993</v>
      </c>
      <c r="F422" s="17">
        <f>C422*0.08</f>
        <v>2886.1295999999998</v>
      </c>
      <c r="G422" s="15"/>
      <c r="H422" s="17">
        <v>0</v>
      </c>
      <c r="I422" s="17">
        <f t="shared" si="45"/>
        <v>209.24439599999997</v>
      </c>
      <c r="J422" s="17">
        <f t="shared" si="52"/>
        <v>238.10569199999998</v>
      </c>
      <c r="K422" s="17">
        <f t="shared" si="53"/>
        <v>4705.7603846399988</v>
      </c>
      <c r="L422" s="17">
        <f t="shared" si="54"/>
        <v>697.31021999999984</v>
      </c>
      <c r="M422" s="17">
        <f t="shared" si="55"/>
        <v>2802.6622847999997</v>
      </c>
      <c r="N422" s="17">
        <v>13622.4</v>
      </c>
      <c r="O422" s="17">
        <v>0</v>
      </c>
      <c r="P422" s="17">
        <v>103.56</v>
      </c>
      <c r="Q422" s="17">
        <f t="shared" si="48"/>
        <v>45.685841999999994</v>
      </c>
      <c r="R422" s="17">
        <v>0</v>
      </c>
      <c r="S422" s="15"/>
      <c r="T422" s="17">
        <v>15</v>
      </c>
      <c r="U422" s="17">
        <v>0</v>
      </c>
      <c r="V422" s="17">
        <v>2</v>
      </c>
      <c r="W422" s="15"/>
      <c r="X422" s="17"/>
      <c r="Y422" s="17"/>
      <c r="Z422" s="14"/>
      <c r="AA422" s="14">
        <f t="shared" si="49"/>
        <v>48090.359999999993</v>
      </c>
      <c r="AB422" s="16">
        <f t="shared" si="50"/>
        <v>70515.088819439989</v>
      </c>
    </row>
    <row r="423" spans="1:28" ht="15" customHeight="1" x14ac:dyDescent="0.25">
      <c r="A423" s="12" t="s">
        <v>447</v>
      </c>
      <c r="B423" s="13" t="s">
        <v>457</v>
      </c>
      <c r="C423" s="14">
        <f>44356.5+739.28</f>
        <v>45095.78</v>
      </c>
      <c r="D423" s="15"/>
      <c r="E423" s="16">
        <f>(C423*0.92)+8581.24</f>
        <v>50069.357599999996</v>
      </c>
      <c r="F423" s="17">
        <f>C423*0.08</f>
        <v>3607.6624000000002</v>
      </c>
      <c r="G423" s="15"/>
      <c r="H423" s="17">
        <v>0</v>
      </c>
      <c r="I423" s="17">
        <f t="shared" si="45"/>
        <v>261.55552399999999</v>
      </c>
      <c r="J423" s="17">
        <f t="shared" si="52"/>
        <v>297.63214799999997</v>
      </c>
      <c r="K423" s="17">
        <f t="shared" si="53"/>
        <v>5212.2201261599994</v>
      </c>
      <c r="L423" s="17">
        <f t="shared" si="54"/>
        <v>778.31678999999986</v>
      </c>
      <c r="M423" s="17">
        <f t="shared" si="55"/>
        <v>3104.3001711999996</v>
      </c>
      <c r="N423" s="17">
        <v>7353</v>
      </c>
      <c r="O423" s="17">
        <v>0</v>
      </c>
      <c r="P423" s="17">
        <v>103.56</v>
      </c>
      <c r="Q423" s="17">
        <f t="shared" si="48"/>
        <v>50.993168999999995</v>
      </c>
      <c r="R423" s="17">
        <v>0</v>
      </c>
      <c r="S423" s="15"/>
      <c r="T423" s="17">
        <v>15</v>
      </c>
      <c r="U423" s="17">
        <v>0</v>
      </c>
      <c r="V423" s="17">
        <v>2</v>
      </c>
      <c r="W423" s="15"/>
      <c r="X423" s="17"/>
      <c r="Y423" s="17"/>
      <c r="Z423" s="14"/>
      <c r="AA423" s="14">
        <f t="shared" si="49"/>
        <v>53677.02</v>
      </c>
      <c r="AB423" s="16">
        <f t="shared" si="50"/>
        <v>70838.597928359988</v>
      </c>
    </row>
    <row r="424" spans="1:28" ht="15" customHeight="1" x14ac:dyDescent="0.25">
      <c r="A424" s="12" t="s">
        <v>447</v>
      </c>
      <c r="B424" s="13" t="s">
        <v>458</v>
      </c>
      <c r="C424" s="14">
        <f>32768.4+546.14</f>
        <v>33314.54</v>
      </c>
      <c r="D424" s="15"/>
      <c r="E424" s="16">
        <f>(C424*0.92)+12013.74</f>
        <v>42663.116800000003</v>
      </c>
      <c r="F424" s="17">
        <f>C424*0.08</f>
        <v>2665.1632</v>
      </c>
      <c r="G424" s="15"/>
      <c r="H424" s="17">
        <v>0</v>
      </c>
      <c r="I424" s="17">
        <f t="shared" si="45"/>
        <v>193.224332</v>
      </c>
      <c r="J424" s="17">
        <f t="shared" si="52"/>
        <v>219.87596400000001</v>
      </c>
      <c r="K424" s="17">
        <f t="shared" si="53"/>
        <v>4441.2304588800007</v>
      </c>
      <c r="L424" s="17">
        <f t="shared" si="54"/>
        <v>657.26006000000007</v>
      </c>
      <c r="M424" s="17">
        <f t="shared" si="55"/>
        <v>2645.1132416</v>
      </c>
      <c r="N424" s="17">
        <v>4537.2</v>
      </c>
      <c r="O424" s="17">
        <v>0</v>
      </c>
      <c r="P424" s="17">
        <v>103.56</v>
      </c>
      <c r="Q424" s="17">
        <f t="shared" si="48"/>
        <v>43.061866000000009</v>
      </c>
      <c r="R424" s="17">
        <v>0</v>
      </c>
      <c r="S424" s="15"/>
      <c r="T424" s="17">
        <v>15</v>
      </c>
      <c r="U424" s="17">
        <v>0</v>
      </c>
      <c r="V424" s="17">
        <v>2</v>
      </c>
      <c r="W424" s="15"/>
      <c r="X424" s="17"/>
      <c r="Y424" s="17"/>
      <c r="Z424" s="14"/>
      <c r="AA424" s="14">
        <f t="shared" si="49"/>
        <v>45328.280000000006</v>
      </c>
      <c r="AB424" s="16">
        <f t="shared" si="50"/>
        <v>58168.805922480009</v>
      </c>
    </row>
    <row r="426" spans="1:28" ht="15" customHeight="1" x14ac:dyDescent="0.2">
      <c r="Z426" t="s">
        <v>459</v>
      </c>
      <c r="AA426" s="14">
        <f>AVERAGE(AA3:AA424)</f>
        <v>95980.027606635078</v>
      </c>
      <c r="AB426" s="14">
        <f>AVERAGE(AB3:AB424)</f>
        <v>109794.00619276126</v>
      </c>
    </row>
    <row r="427" spans="1:28" ht="15" customHeight="1" x14ac:dyDescent="0.2">
      <c r="Z427" t="s">
        <v>460</v>
      </c>
      <c r="AA427" s="18">
        <f>MEDIAN(AA3:AA424)</f>
        <v>98477.484999999986</v>
      </c>
      <c r="AB427" s="18">
        <f>MEDIAN(AB3:AB424)</f>
        <v>111777.95230999998</v>
      </c>
    </row>
  </sheetData>
  <autoFilter ref="A2:Z424">
    <sortState ref="A3:Y781">
      <sortCondition ref="B3:B781"/>
    </sortState>
  </autoFilter>
  <pageMargins left="0.75" right="0.75" top="1" bottom="1" header="0.5" footer="0.5"/>
  <pageSetup paperSize="9" scale="48" fitToHeight="17" orientation="landscape" horizontalDpi="300" verticalDpi="300" r:id="rId1"/>
  <headerFooter>
    <oddHeader>&amp;C&amp;"Cambria,Bold"&amp;14Northfield Township High School District 225
FY13 Salary/Benefits All Staff
P.A. 97-0609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Teachers</vt:lpstr>
      <vt:lpstr>Teachers!Print_Area</vt:lpstr>
      <vt:lpstr>Teachers!Print_Titles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Tarver, Vicki</dc:creator>
  <cp:lastModifiedBy>Tarver, Vicki</cp:lastModifiedBy>
  <dcterms:created xsi:type="dcterms:W3CDTF">2014-02-20T22:26:52Z</dcterms:created>
  <dcterms:modified xsi:type="dcterms:W3CDTF">2014-02-20T22:27:10Z</dcterms:modified>
</cp:coreProperties>
</file>